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6.xml" ContentType="application/vnd.openxmlformats-officedocument.spreadsheetml.table+xml"/>
  <Override PartName="/xl/tables/table25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40.xml" ContentType="application/vnd.openxmlformats-officedocument.spreadsheetml.table+xml"/>
  <Override PartName="/xl/tables/table39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4.xml" ContentType="application/vnd.openxmlformats-officedocument.spreadsheetml.table+xml"/>
  <Override PartName="/xl/tables/table43.xml" ContentType="application/vnd.openxmlformats-officedocument.spreadsheetml.table+xml"/>
  <Override PartName="/xl/tables/table46.xml" ContentType="application/vnd.openxmlformats-officedocument.spreadsheetml.table+xml"/>
  <Override PartName="/xl/tables/table45.xml" ContentType="application/vnd.openxmlformats-officedocument.spreadsheetml.table+xml"/>
  <Override PartName="/xl/tables/table48.xml" ContentType="application/vnd.openxmlformats-officedocument.spreadsheetml.table+xml"/>
  <Override PartName="/xl/tables/table47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2.xml" ContentType="application/vnd.openxmlformats-officedocument.spreadsheetml.table+xml"/>
  <Override PartName="/xl/tables/table51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36616" yWindow="62926" windowWidth="29040" windowHeight="15840" tabRatio="801" activeTab="0"/>
  </bookViews>
  <sheets>
    <sheet name="Summary" sheetId="1" r:id="rId1"/>
    <sheet name="1" sheetId="52" r:id="rId2"/>
    <sheet name="2" sheetId="51" r:id="rId3"/>
    <sheet name="3" sheetId="50" r:id="rId4"/>
    <sheet name="4" sheetId="49" r:id="rId5"/>
    <sheet name="6" sheetId="48" r:id="rId6"/>
    <sheet name="7" sheetId="47" r:id="rId7"/>
    <sheet name="8" sheetId="46" r:id="rId8"/>
    <sheet name="9" sheetId="45" r:id="rId9"/>
    <sheet name="10" sheetId="44" r:id="rId10"/>
    <sheet name="12" sheetId="43" r:id="rId11"/>
    <sheet name="13" sheetId="42" r:id="rId12"/>
    <sheet name="14" sheetId="41" r:id="rId13"/>
    <sheet name="15" sheetId="40" r:id="rId14"/>
    <sheet name="17" sheetId="39" r:id="rId15"/>
    <sheet name="18" sheetId="38" r:id="rId16"/>
    <sheet name="19" sheetId="37" r:id="rId17"/>
    <sheet name="20" sheetId="36" r:id="rId18"/>
    <sheet name="21" sheetId="35" r:id="rId19"/>
    <sheet name="22" sheetId="34" r:id="rId20"/>
    <sheet name="23" sheetId="33" r:id="rId21"/>
    <sheet name="25" sheetId="32" r:id="rId22"/>
    <sheet name="27" sheetId="31" r:id="rId23"/>
    <sheet name="30" sheetId="30" r:id="rId24"/>
    <sheet name="31" sheetId="29" r:id="rId25"/>
    <sheet name="32" sheetId="28" r:id="rId26"/>
    <sheet name="33" sheetId="53" r:id="rId27"/>
  </sheets>
  <definedNames>
    <definedName name="_xlnm.Print_Area" localSheetId="1">'1'!$A$1:$H$35</definedName>
    <definedName name="_xlnm.Print_Area" localSheetId="9">'10'!$A$1:$H$35</definedName>
    <definedName name="_xlnm.Print_Area" localSheetId="10">'12'!$A$1:$H$35</definedName>
    <definedName name="_xlnm.Print_Area" localSheetId="11">'13'!$A$1:$H$35</definedName>
    <definedName name="_xlnm.Print_Area" localSheetId="12">'14'!$A$1:$H$35</definedName>
    <definedName name="_xlnm.Print_Area" localSheetId="13">'15'!$A$1:$H$35</definedName>
    <definedName name="_xlnm.Print_Area" localSheetId="14">'17'!$A$1:$H$35</definedName>
    <definedName name="_xlnm.Print_Area" localSheetId="15">'18'!$A$1:$H$35</definedName>
    <definedName name="_xlnm.Print_Area" localSheetId="16">'19'!$A$1:$H$35</definedName>
    <definedName name="_xlnm.Print_Area" localSheetId="2">'2'!$A$1:$H$35</definedName>
    <definedName name="_xlnm.Print_Area" localSheetId="17">'20'!$A$1:$H$35</definedName>
    <definedName name="_xlnm.Print_Area" localSheetId="18">'21'!$A$1:$H$35</definedName>
    <definedName name="_xlnm.Print_Area" localSheetId="19">'22'!$A$1:$H$35</definedName>
    <definedName name="_xlnm.Print_Area" localSheetId="20">'23'!$A$1:$H$35</definedName>
    <definedName name="_xlnm.Print_Area" localSheetId="21">'25'!$A$1:$H$35</definedName>
    <definedName name="_xlnm.Print_Area" localSheetId="22">'27'!$A$1:$H$35</definedName>
    <definedName name="_xlnm.Print_Area" localSheetId="3">'3'!$A$1:$H$35</definedName>
    <definedName name="_xlnm.Print_Area" localSheetId="23">'30'!$A$1:$H$35</definedName>
    <definedName name="_xlnm.Print_Area" localSheetId="24">'31'!$A$1:$H$35</definedName>
    <definedName name="_xlnm.Print_Area" localSheetId="25">'32'!$A$1:$H$35</definedName>
    <definedName name="_xlnm.Print_Area" localSheetId="26">'33'!$A$1:$H$35</definedName>
    <definedName name="_xlnm.Print_Area" localSheetId="4">'4'!$A$1:$H$35</definedName>
    <definedName name="_xlnm.Print_Area" localSheetId="5">'6'!$A$1:$H$35</definedName>
    <definedName name="_xlnm.Print_Area" localSheetId="6">'7'!$A$1:$H$35</definedName>
    <definedName name="_xlnm.Print_Area" localSheetId="7">'8'!$A$1:$H$35</definedName>
    <definedName name="_xlnm.Print_Area" localSheetId="8">'9'!$A$1:$H$35</definedName>
    <definedName name="_xlnm.Print_Area" localSheetId="0">'Summary'!$A$1:$H$35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<sst xmlns="http://schemas.openxmlformats.org/spreadsheetml/2006/main" count="1809" uniqueCount="105">
  <si>
    <t>State of California</t>
  </si>
  <si>
    <t>California Department of Aging</t>
  </si>
  <si>
    <t>Date:</t>
  </si>
  <si>
    <t>Amendment #:</t>
  </si>
  <si>
    <t>Agreement #:</t>
  </si>
  <si>
    <t>Exhibit B - Budget Detail Payment Provisions and Closeout</t>
  </si>
  <si>
    <t>HEALTH INSURANCE COUNSELING AND ADVOCACY PROGRAM</t>
  </si>
  <si>
    <t>Budget Display</t>
  </si>
  <si>
    <t>Statewide Summary</t>
  </si>
  <si>
    <t>a</t>
  </si>
  <si>
    <t>b</t>
  </si>
  <si>
    <t>c</t>
  </si>
  <si>
    <t>d</t>
  </si>
  <si>
    <t>e</t>
  </si>
  <si>
    <t>Funds will not be available until July 1 and/or upon enactment of the Budget Act which ever comes later.</t>
  </si>
  <si>
    <t>The allocations are subject to change pending updated Medicare Beneficiary Population factor data.</t>
  </si>
  <si>
    <t>PROJECT</t>
  </si>
  <si>
    <t>NOTES</t>
  </si>
  <si>
    <t>PROGRAM BASELINE</t>
  </si>
  <si>
    <t>ONE-TIME ONLY</t>
  </si>
  <si>
    <t>TOTAL</t>
  </si>
  <si>
    <t>NET CHANGE</t>
  </si>
  <si>
    <t>Reimbursements (Ins Fund)</t>
  </si>
  <si>
    <t>State HICAP Fund</t>
  </si>
  <si>
    <t>Federal SHIP Funds</t>
  </si>
  <si>
    <t>HIRL</t>
  </si>
  <si>
    <t>HIHL</t>
  </si>
  <si>
    <t>HIFL</t>
  </si>
  <si>
    <t>c, d, e</t>
  </si>
  <si>
    <t>CFDA #</t>
  </si>
  <si>
    <t>Area 1 Agency on Aging</t>
  </si>
  <si>
    <t>Chico State Enterprises</t>
  </si>
  <si>
    <t>Area 4 Agency on Aging</t>
  </si>
  <si>
    <t>a,e</t>
  </si>
  <si>
    <t>BASELINE ADJUSTMENT</t>
  </si>
  <si>
    <t>Planning and Service Area 2 Area Agency on Aging</t>
  </si>
  <si>
    <t>City &amp; County of San Francisco</t>
  </si>
  <si>
    <t>Contra Costa County</t>
  </si>
  <si>
    <t>County of San Mateo</t>
  </si>
  <si>
    <t>County of Alameda, Area Agency on Aging</t>
  </si>
  <si>
    <t>SOURCEWISE</t>
  </si>
  <si>
    <t>Area 12 Agency on Aging</t>
  </si>
  <si>
    <t>Seniors Council of Santa Cruz and San Benito Counties</t>
  </si>
  <si>
    <t>Fresno-Madera Area Agency on Aging</t>
  </si>
  <si>
    <t>Kings/Tulare Area Agency on Aging</t>
  </si>
  <si>
    <t>Central Coast Commission for Senior Citizens</t>
  </si>
  <si>
    <t>Ventura County Area Agency on Aging</t>
  </si>
  <si>
    <t>County of San Bernardino Aging &amp; Adult Svcs</t>
  </si>
  <si>
    <t>Riverside County Office on Aging</t>
  </si>
  <si>
    <t>County of Orange Office on Aging</t>
  </si>
  <si>
    <t>County of San Diego</t>
  </si>
  <si>
    <t>City of Los Angeles Department of Aging</t>
  </si>
  <si>
    <t>County of Sonoma</t>
  </si>
  <si>
    <t>Stanislaus County Dept of Aging and Veterans Services</t>
  </si>
  <si>
    <t>Merced County Area Agency on Aging</t>
  </si>
  <si>
    <t>County of Monterey</t>
  </si>
  <si>
    <t>County of Kern, Aging and Adult Services Department</t>
  </si>
  <si>
    <t>July 1, 2021 - June 30, 2022</t>
  </si>
  <si>
    <t>STATE FISCAL YEAR 2021-2022</t>
  </si>
  <si>
    <t>HI-2122-XX</t>
  </si>
  <si>
    <t>Funds must be expended by 3/31/22 and final expenditures reported in closeout no later than 5/15/2022.</t>
  </si>
  <si>
    <t>Funds will not be available until 4/1/2022 and final expenditures reported in closeout no later than 8/15/2022.</t>
  </si>
  <si>
    <t>Final expenditures must be reported in closeout by 8/15/2022.</t>
  </si>
  <si>
    <t>PROJECT TITLE</t>
  </si>
  <si>
    <t>AWARD #</t>
  </si>
  <si>
    <t>EFFECTIVE DATE</t>
  </si>
  <si>
    <t>HICAP FUNDS</t>
  </si>
  <si>
    <t>State Health Insurance Assistance Program (SHIP)</t>
  </si>
  <si>
    <t>TBD</t>
  </si>
  <si>
    <t>County of Los Angeles, Workforce Development, Aging and Community Services</t>
  </si>
  <si>
    <t>Federal Funds for this contract are provided by using the following Administration for Community Living (ACL) grants:</t>
  </si>
  <si>
    <t>HI-2122-01</t>
  </si>
  <si>
    <t>HI-2122-02</t>
  </si>
  <si>
    <t>HI-2122-03</t>
  </si>
  <si>
    <t>HI-2122-04</t>
  </si>
  <si>
    <t>HI-2122-06</t>
  </si>
  <si>
    <t>HI-2122-07</t>
  </si>
  <si>
    <t>HI-2122-08</t>
  </si>
  <si>
    <t>HI-2122-09</t>
  </si>
  <si>
    <t>HI-2122-10</t>
  </si>
  <si>
    <t>HI-2122-12</t>
  </si>
  <si>
    <t>HI-2122-13</t>
  </si>
  <si>
    <t>HI-2122-14</t>
  </si>
  <si>
    <t>HI-2122-15</t>
  </si>
  <si>
    <t>HI-2122-17</t>
  </si>
  <si>
    <t>HI-2122-18</t>
  </si>
  <si>
    <t>HI-2122-19</t>
  </si>
  <si>
    <t>HI-2122-20</t>
  </si>
  <si>
    <t>HI-2122-21</t>
  </si>
  <si>
    <t>HI-2122-22</t>
  </si>
  <si>
    <t>HI-2122-23</t>
  </si>
  <si>
    <t>HI-2122-25</t>
  </si>
  <si>
    <t>HI-2122-27</t>
  </si>
  <si>
    <t>HI-2122-30</t>
  </si>
  <si>
    <t>HI-2122-31</t>
  </si>
  <si>
    <t>HI-2122-32</t>
  </si>
  <si>
    <t>HI-2122-33</t>
  </si>
  <si>
    <t>State HICAP Fund Augmentation</t>
  </si>
  <si>
    <t>HIPL</t>
  </si>
  <si>
    <t>STATE FISCAL YEAR 2021-2022 (12 MONTHS TOTAL)</t>
  </si>
  <si>
    <t xml:space="preserve">State HICAP Fund Augmentation </t>
  </si>
  <si>
    <t>Note</t>
  </si>
  <si>
    <t>blank</t>
  </si>
  <si>
    <t>Page:</t>
  </si>
  <si>
    <t>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</si>
</sst>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77" formatCode="m/d/yyyy"/>
  </numFmts>
  <fonts count="12">
    <font>
      <sz val="12"/>
      <color theme="1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sz val="14"/>
      <color theme="0" tint="-0.0499799996614456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DAE9F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2" fillId="0" borderId="0" xfId="0" applyFont="1"/>
    <xf numFmtId="0" fontId="6" fillId="0" borderId="1" xfId="20" applyFont="1" applyBorder="1" applyAlignment="1">
      <alignment horizontal="center"/>
      <protection/>
    </xf>
    <xf numFmtId="14" fontId="6" fillId="0" borderId="2" xfId="20" applyNumberFormat="1" applyFont="1" applyBorder="1" applyAlignment="1" quotePrefix="1">
      <alignment horizontal="center"/>
      <protection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3" borderId="6" xfId="21" applyFont="1" applyFill="1" applyBorder="1" applyAlignment="1">
      <alignment horizontal="center"/>
    </xf>
    <xf numFmtId="0" fontId="9" fillId="3" borderId="7" xfId="2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/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/>
    <xf numFmtId="164" fontId="8" fillId="4" borderId="13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164" fontId="7" fillId="0" borderId="6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15" xfId="0" applyNumberFormat="1" applyFont="1" applyBorder="1" applyAlignment="1">
      <alignment/>
    </xf>
    <xf numFmtId="0" fontId="9" fillId="3" borderId="6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20" applyFont="1" applyBorder="1" applyAlignment="1" quotePrefix="1">
      <alignment horizontal="center"/>
      <protection/>
    </xf>
    <xf numFmtId="0" fontId="7" fillId="0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37" fontId="7" fillId="0" borderId="1" xfId="0" applyNumberFormat="1" applyFont="1" applyBorder="1" applyAlignment="1">
      <alignment/>
    </xf>
    <xf numFmtId="0" fontId="11" fillId="4" borderId="13" xfId="0" applyFont="1" applyFill="1" applyBorder="1" applyAlignment="1">
      <alignment horizontal="center"/>
    </xf>
    <xf numFmtId="0" fontId="6" fillId="0" borderId="13" xfId="20" applyFont="1" applyBorder="1" applyAlignment="1" quotePrefix="1">
      <alignment horizontal="center"/>
      <protection/>
    </xf>
    <xf numFmtId="0" fontId="6" fillId="0" borderId="13" xfId="20" applyFont="1" applyBorder="1" applyAlignment="1">
      <alignment horizontal="center"/>
      <protection/>
    </xf>
    <xf numFmtId="14" fontId="6" fillId="0" borderId="16" xfId="20" applyNumberFormat="1" applyFont="1" applyBorder="1" applyAlignment="1" quotePrefix="1">
      <alignment horizontal="center"/>
      <protection/>
    </xf>
    <xf numFmtId="37" fontId="7" fillId="4" borderId="13" xfId="0" applyNumberFormat="1" applyFont="1" applyFill="1" applyBorder="1" applyAlignment="1">
      <alignment/>
    </xf>
    <xf numFmtId="37" fontId="7" fillId="0" borderId="15" xfId="0" applyNumberFormat="1" applyFont="1" applyBorder="1" applyAlignment="1">
      <alignment/>
    </xf>
    <xf numFmtId="37" fontId="8" fillId="4" borderId="13" xfId="0" applyNumberFormat="1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9" fillId="3" borderId="18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37" fontId="7" fillId="0" borderId="20" xfId="0" applyNumberFormat="1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8" fillId="4" borderId="21" xfId="0" applyFont="1" applyFill="1" applyBorder="1" applyAlignment="1">
      <alignment/>
    </xf>
    <xf numFmtId="37" fontId="8" fillId="4" borderId="22" xfId="0" applyNumberFormat="1" applyFont="1" applyFill="1" applyBorder="1" applyAlignment="1">
      <alignment/>
    </xf>
    <xf numFmtId="0" fontId="9" fillId="3" borderId="17" xfId="21" applyFont="1" applyFill="1" applyBorder="1" applyAlignment="1">
      <alignment horizontal="center"/>
    </xf>
    <xf numFmtId="0" fontId="6" fillId="0" borderId="23" xfId="20" applyFont="1" applyBorder="1" applyAlignment="1">
      <alignment horizontal="center"/>
      <protection/>
    </xf>
    <xf numFmtId="0" fontId="6" fillId="0" borderId="23" xfId="20" applyFont="1" applyBorder="1" applyAlignment="1" quotePrefix="1">
      <alignment horizontal="center"/>
      <protection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6" fillId="0" borderId="19" xfId="20" applyFont="1" applyBorder="1" applyAlignment="1">
      <alignment horizontal="center"/>
      <protection/>
    </xf>
    <xf numFmtId="0" fontId="6" fillId="0" borderId="21" xfId="20" applyFont="1" applyBorder="1" applyAlignment="1" quotePrefix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7" xfId="20"/>
    <cellStyle name="40% - Accent4" xfId="21"/>
    <cellStyle name="Comma 12" xfId="22"/>
    <cellStyle name="Normal 13" xfId="23"/>
  </cellStyles>
  <dxfs count="597"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general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/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ill>
        <patternFill>
          <bgColor theme="4" tint="0.3999499976634979"/>
        </patternFill>
      </fill>
    </dxf>
    <dxf>
      <fill>
        <patternFill>
          <bgColor theme="4" tint="0.7999799847602844"/>
        </patternFill>
      </fill>
    </dxf>
  </dxfs>
  <tableStyles count="2" defaultTableStyle="TableStyleMedium2" defaultPivotStyle="PivotStyleLight16">
    <tableStyle name="Table Style 1" pivot="0" count="1">
      <tableStyleElement type="headerRow" dxfId="596"/>
    </tableStyle>
    <tableStyle name="Table Style 2" pivot="0" count="1">
      <tableStyleElement type="headerRow" dxfId="59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customXml" Target="../customXml/item1.xml" /><Relationship Id="rId3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1:E33" totalsRowShown="0" headerRowDxfId="594" dataDxfId="592" tableBorderDxfId="591" headerRowBorderDxfId="593" totalsRowBorderDxfId="590">
  <autoFilter ref="A31:E33"/>
  <tableColumns count="5">
    <tableColumn id="1" name="PROJECT TITLE" dataDxfId="589"/>
    <tableColumn id="2" name="CFDA #" dataDxfId="588"/>
    <tableColumn id="3" name="PROJECT" dataDxfId="587"/>
    <tableColumn id="4" name="AWARD #" dataDxfId="586"/>
    <tableColumn id="5" name="EFFECTIVE DATE" dataDxfId="58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46" name="Table357911131517192123252729313335373941434547" displayName="Table357911131517192123252729313335373941434547" ref="A18:H24" totalsRowShown="0" headerRowDxfId="495" dataDxfId="493" tableBorderDxfId="492" headerRowBorderDxfId="494">
  <autoFilter ref="A18:H24"/>
  <tableColumns count="8">
    <tableColumn id="1" name="HICAP FUNDS" dataDxfId="491"/>
    <tableColumn id="2" name="NOTES" dataDxfId="490"/>
    <tableColumn id="3" name="PROJECT" dataDxfId="489"/>
    <tableColumn id="4" name="PROGRAM BASELINE" dataDxfId="488">
      <calculatedColumnFormula>SUM(D10:D18)</calculatedColumnFormula>
    </tableColumn>
    <tableColumn id="5" name="BASELINE ADJUSTMENT" dataDxfId="487">
      <calculatedColumnFormula>SUM(E10:E18)</calculatedColumnFormula>
    </tableColumn>
    <tableColumn id="6" name="ONE-TIME ONLY" dataDxfId="486">
      <calculatedColumnFormula>SUM(F10:F18)</calculatedColumnFormula>
    </tableColumn>
    <tableColumn id="7" name="TOTAL" dataDxfId="485">
      <calculatedColumnFormula>SUM(G10:G18)</calculatedColumnFormula>
    </tableColumn>
    <tableColumn id="8" name="NET CHANGE" dataDxfId="484">
      <calculatedColumnFormula>SUM(H10:H18)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43" name="Table2268101214161820222426283032343638404244" displayName="Table2268101214161820222426283032343638404244" ref="A31:E33" totalsRowShown="0" headerRowDxfId="483" dataDxfId="481" tableBorderDxfId="480" headerRowBorderDxfId="482" totalsRowBorderDxfId="479">
  <autoFilter ref="A31:E33"/>
  <tableColumns count="5">
    <tableColumn id="1" name="PROJECT TITLE" dataDxfId="478"/>
    <tableColumn id="2" name="CFDA #" dataDxfId="477"/>
    <tableColumn id="3" name="PROJECT" dataDxfId="476"/>
    <tableColumn id="4" name="AWARD #" dataDxfId="475"/>
    <tableColumn id="5" name="EFFECTIVE DATE" dataDxfId="47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44" name="Table3579111315171921232527293133353739414345" displayName="Table3579111315171921232527293133353739414345" ref="A18:H24" totalsRowShown="0" headerRowDxfId="473" dataDxfId="471" tableBorderDxfId="470" headerRowBorderDxfId="472">
  <autoFilter ref="A18:H24"/>
  <tableColumns count="8">
    <tableColumn id="1" name="HICAP FUNDS" dataDxfId="469"/>
    <tableColumn id="2" name="NOTES" dataDxfId="468"/>
    <tableColumn id="3" name="PROJECT" dataDxfId="467"/>
    <tableColumn id="4" name="PROGRAM BASELINE" dataDxfId="466">
      <calculatedColumnFormula>SUM(D10:D18)</calculatedColumnFormula>
    </tableColumn>
    <tableColumn id="5" name="BASELINE ADJUSTMENT" dataDxfId="465">
      <calculatedColumnFormula>SUM(E10:E18)</calculatedColumnFormula>
    </tableColumn>
    <tableColumn id="6" name="ONE-TIME ONLY" dataDxfId="464">
      <calculatedColumnFormula>SUM(F10:F18)</calculatedColumnFormula>
    </tableColumn>
    <tableColumn id="7" name="TOTAL" dataDxfId="463">
      <calculatedColumnFormula>SUM(G10:G18)</calculatedColumnFormula>
    </tableColumn>
    <tableColumn id="8" name="NET CHANGE" dataDxfId="462">
      <calculatedColumnFormula>SUM(H10:H18)</calculatedColumn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41" name="Table22681012141618202224262830323436384042" displayName="Table22681012141618202224262830323436384042" ref="A31:E33" totalsRowShown="0" headerRowDxfId="461" dataDxfId="459" tableBorderDxfId="458" headerRowBorderDxfId="460" totalsRowBorderDxfId="457">
  <autoFilter ref="A31:E33"/>
  <tableColumns count="5">
    <tableColumn id="1" name="PROJECT TITLE" dataDxfId="456"/>
    <tableColumn id="2" name="CFDA #" dataDxfId="455"/>
    <tableColumn id="3" name="PROJECT" dataDxfId="454"/>
    <tableColumn id="4" name="AWARD #" dataDxfId="453"/>
    <tableColumn id="5" name="EFFECTIVE DATE" dataDxfId="45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42" name="Table35791113151719212325272931333537394143" displayName="Table35791113151719212325272931333537394143" ref="A18:H24" totalsRowShown="0" headerRowDxfId="451" dataDxfId="449" tableBorderDxfId="448" headerRowBorderDxfId="450">
  <autoFilter ref="A18:H24"/>
  <tableColumns count="8">
    <tableColumn id="1" name="HICAP FUNDS" dataDxfId="447"/>
    <tableColumn id="2" name="NOTES" dataDxfId="446"/>
    <tableColumn id="3" name="PROJECT" dataDxfId="445"/>
    <tableColumn id="4" name="PROGRAM BASELINE" dataDxfId="444">
      <calculatedColumnFormula>SUM(D10:D18)</calculatedColumnFormula>
    </tableColumn>
    <tableColumn id="5" name="BASELINE ADJUSTMENT" dataDxfId="443">
      <calculatedColumnFormula>SUM(E10:E18)</calculatedColumnFormula>
    </tableColumn>
    <tableColumn id="6" name="ONE-TIME ONLY" dataDxfId="442">
      <calculatedColumnFormula>SUM(F10:F18)</calculatedColumnFormula>
    </tableColumn>
    <tableColumn id="7" name="TOTAL" dataDxfId="441">
      <calculatedColumnFormula>SUM(G10:G18)</calculatedColumnFormula>
    </tableColumn>
    <tableColumn id="8" name="NET CHANGE" dataDxfId="440">
      <calculatedColumnFormula>SUM(H10:H18)</calculatedColumn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39" name="Table226810121416182022242628303234363840" displayName="Table226810121416182022242628303234363840" ref="A31:E33" totalsRowShown="0" headerRowDxfId="439" dataDxfId="437" tableBorderDxfId="436" headerRowBorderDxfId="438" totalsRowBorderDxfId="435">
  <autoFilter ref="A31:E33"/>
  <tableColumns count="5">
    <tableColumn id="1" name="PROJECT TITLE" dataDxfId="434"/>
    <tableColumn id="2" name="CFDA #" dataDxfId="433"/>
    <tableColumn id="3" name="PROJECT" dataDxfId="432"/>
    <tableColumn id="4" name="AWARD #" dataDxfId="431"/>
    <tableColumn id="5" name="EFFECTIVE DATE" dataDxfId="43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40" name="Table357911131517192123252729313335373941" displayName="Table357911131517192123252729313335373941" ref="A18:H24" totalsRowShown="0" headerRowDxfId="429" dataDxfId="427" tableBorderDxfId="426" headerRowBorderDxfId="428">
  <autoFilter ref="A18:H24"/>
  <tableColumns count="8">
    <tableColumn id="1" name="HICAP FUNDS" dataDxfId="425"/>
    <tableColumn id="2" name="NOTES" dataDxfId="424"/>
    <tableColumn id="3" name="PROJECT" dataDxfId="423"/>
    <tableColumn id="4" name="PROGRAM BASELINE" dataDxfId="422">
      <calculatedColumnFormula>SUM(D10:D18)</calculatedColumnFormula>
    </tableColumn>
    <tableColumn id="5" name="BASELINE ADJUSTMENT" dataDxfId="421">
      <calculatedColumnFormula>SUM(E10:E18)</calculatedColumnFormula>
    </tableColumn>
    <tableColumn id="6" name="ONE-TIME ONLY" dataDxfId="420">
      <calculatedColumnFormula>SUM(F10:F18)</calculatedColumnFormula>
    </tableColumn>
    <tableColumn id="7" name="TOTAL" dataDxfId="419">
      <calculatedColumnFormula>SUM(G10:G18)</calculatedColumnFormula>
    </tableColumn>
    <tableColumn id="8" name="NET CHANGE" dataDxfId="418">
      <calculatedColumnFormula>SUM(H10:H18)</calculatedColumn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37" name="Table2268101214161820222426283032343638" displayName="Table2268101214161820222426283032343638" ref="A31:E33" totalsRowShown="0" headerRowDxfId="417" dataDxfId="415" tableBorderDxfId="414" headerRowBorderDxfId="416" totalsRowBorderDxfId="413">
  <autoFilter ref="A31:E33"/>
  <tableColumns count="5">
    <tableColumn id="1" name="PROJECT TITLE" dataDxfId="412"/>
    <tableColumn id="2" name="CFDA #" dataDxfId="411"/>
    <tableColumn id="3" name="PROJECT" dataDxfId="410"/>
    <tableColumn id="4" name="AWARD #" dataDxfId="409"/>
    <tableColumn id="5" name="EFFECTIVE DATE" dataDxfId="408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38" name="Table3579111315171921232527293133353739" displayName="Table3579111315171921232527293133353739" ref="A18:H24" totalsRowShown="0" headerRowDxfId="407" dataDxfId="405" tableBorderDxfId="404" headerRowBorderDxfId="406">
  <autoFilter ref="A18:H24"/>
  <tableColumns count="8">
    <tableColumn id="1" name="HICAP FUNDS" dataDxfId="403"/>
    <tableColumn id="2" name="NOTES" dataDxfId="402"/>
    <tableColumn id="3" name="PROJECT" dataDxfId="401"/>
    <tableColumn id="4" name="PROGRAM BASELINE" dataDxfId="400">
      <calculatedColumnFormula>SUM(D10:D18)</calculatedColumnFormula>
    </tableColumn>
    <tableColumn id="5" name="BASELINE ADJUSTMENT" dataDxfId="399">
      <calculatedColumnFormula>SUM(E10:E18)</calculatedColumnFormula>
    </tableColumn>
    <tableColumn id="6" name="ONE-TIME ONLY" dataDxfId="398">
      <calculatedColumnFormula>SUM(F10:F18)</calculatedColumnFormula>
    </tableColumn>
    <tableColumn id="7" name="TOTAL" dataDxfId="397">
      <calculatedColumnFormula>SUM(G10:G18)</calculatedColumnFormula>
    </tableColumn>
    <tableColumn id="8" name="NET CHANGE" dataDxfId="396">
      <calculatedColumnFormula>SUM(H10:H18)</calculatedColumnFormula>
    </tableColumn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35" name="Table22681012141618202224262830323436" displayName="Table22681012141618202224262830323436" ref="A31:E33" totalsRowShown="0" headerRowDxfId="395" dataDxfId="393" tableBorderDxfId="392" headerRowBorderDxfId="394" totalsRowBorderDxfId="391">
  <autoFilter ref="A31:E33"/>
  <tableColumns count="5">
    <tableColumn id="1" name="PROJECT TITLE" dataDxfId="390"/>
    <tableColumn id="2" name="CFDA #" dataDxfId="389"/>
    <tableColumn id="3" name="PROJECT" dataDxfId="388"/>
    <tableColumn id="4" name="AWARD #" dataDxfId="387"/>
    <tableColumn id="5" name="EFFECTIVE DATE" dataDxfId="38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8:H24" totalsRowShown="0" headerRowDxfId="584" dataDxfId="582" tableBorderDxfId="581" headerRowBorderDxfId="583" totalsRowBorderDxfId="580">
  <autoFilter ref="A18:H24"/>
  <tableColumns count="8">
    <tableColumn id="1" name="HICAP FUNDS" dataDxfId="579"/>
    <tableColumn id="2" name="NOTES" dataDxfId="578"/>
    <tableColumn id="3" name="PROJECT" dataDxfId="577"/>
    <tableColumn id="4" name="PROGRAM BASELINE" dataDxfId="576">
      <calculatedColumnFormula>SUM('1:33'!D14)</calculatedColumnFormula>
    </tableColumn>
    <tableColumn id="5" name="BASELINE ADJUSTMENT" dataDxfId="575">
      <calculatedColumnFormula>SUM(#REF!)</calculatedColumnFormula>
    </tableColumn>
    <tableColumn id="6" name="ONE-TIME ONLY" dataDxfId="574">
      <calculatedColumnFormula>SUM(#REF!)</calculatedColumnFormula>
    </tableColumn>
    <tableColumn id="7" name="TOTAL" dataDxfId="573">
      <calculatedColumnFormula>SUM(G10:G18)</calculatedColumnFormula>
    </tableColumn>
    <tableColumn id="8" name="NET CHANGE" dataDxfId="572">
      <calculatedColumnFormula>SUM(H10:H18)</calculatedColumnFormula>
    </tableColumn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36" name="Table35791113151719212325272931333537" displayName="Table35791113151719212325272931333537" ref="A18:H24" totalsRowShown="0" headerRowDxfId="385" dataDxfId="383" tableBorderDxfId="382" headerRowBorderDxfId="384">
  <autoFilter ref="A18:H24"/>
  <tableColumns count="8">
    <tableColumn id="1" name="HICAP FUNDS" dataDxfId="381"/>
    <tableColumn id="2" name="NOTES" dataDxfId="380"/>
    <tableColumn id="3" name="PROJECT" dataDxfId="379"/>
    <tableColumn id="4" name="PROGRAM BASELINE" dataDxfId="378">
      <calculatedColumnFormula>SUM(D10:D18)</calculatedColumnFormula>
    </tableColumn>
    <tableColumn id="5" name="BASELINE ADJUSTMENT" dataDxfId="377">
      <calculatedColumnFormula>SUM(E10:E18)</calculatedColumnFormula>
    </tableColumn>
    <tableColumn id="6" name="ONE-TIME ONLY" dataDxfId="376">
      <calculatedColumnFormula>SUM(F10:F18)</calculatedColumnFormula>
    </tableColumn>
    <tableColumn id="7" name="TOTAL" dataDxfId="375">
      <calculatedColumnFormula>SUM(G10:G18)</calculatedColumnFormula>
    </tableColumn>
    <tableColumn id="8" name="NET CHANGE" dataDxfId="374">
      <calculatedColumnFormula>SUM(H10:H18)</calculatedColumnFormula>
    </tableColumn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33" name="Table226810121416182022242628303234" displayName="Table226810121416182022242628303234" ref="A31:E33" totalsRowShown="0" headerRowDxfId="373" dataDxfId="371" tableBorderDxfId="370" headerRowBorderDxfId="372" totalsRowBorderDxfId="369">
  <autoFilter ref="A31:E33"/>
  <tableColumns count="5">
    <tableColumn id="1" name="PROJECT TITLE" dataDxfId="368"/>
    <tableColumn id="2" name="CFDA #" dataDxfId="367"/>
    <tableColumn id="3" name="PROJECT" dataDxfId="366"/>
    <tableColumn id="4" name="AWARD #" dataDxfId="365"/>
    <tableColumn id="5" name="EFFECTIVE DATE" dataDxfId="364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34" name="Table357911131517192123252729313335" displayName="Table357911131517192123252729313335" ref="A18:H24" totalsRowShown="0" headerRowDxfId="363" dataDxfId="361" tableBorderDxfId="360" headerRowBorderDxfId="362">
  <autoFilter ref="A18:H24"/>
  <tableColumns count="8">
    <tableColumn id="1" name="HICAP FUNDS" dataDxfId="359"/>
    <tableColumn id="2" name="NOTES" dataDxfId="358"/>
    <tableColumn id="3" name="PROJECT" dataDxfId="357"/>
    <tableColumn id="4" name="PROGRAM BASELINE" dataDxfId="356">
      <calculatedColumnFormula>SUM(D10:D18)</calculatedColumnFormula>
    </tableColumn>
    <tableColumn id="5" name="BASELINE ADJUSTMENT" dataDxfId="355">
      <calculatedColumnFormula>SUM(E10:E18)</calculatedColumnFormula>
    </tableColumn>
    <tableColumn id="6" name="ONE-TIME ONLY" dataDxfId="354">
      <calculatedColumnFormula>SUM(F10:F18)</calculatedColumnFormula>
    </tableColumn>
    <tableColumn id="7" name="TOTAL" dataDxfId="353">
      <calculatedColumnFormula>SUM(G10:G18)</calculatedColumnFormula>
    </tableColumn>
    <tableColumn id="8" name="NET CHANGE" dataDxfId="352">
      <calculatedColumnFormula>SUM(H10:H18)</calculatedColumnFormula>
    </tableColumn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31" name="Table2268101214161820222426283032" displayName="Table2268101214161820222426283032" ref="A31:E33" totalsRowShown="0" headerRowDxfId="351" dataDxfId="349" tableBorderDxfId="348" headerRowBorderDxfId="350" totalsRowBorderDxfId="347">
  <autoFilter ref="A31:E33"/>
  <tableColumns count="5">
    <tableColumn id="1" name="PROJECT TITLE" dataDxfId="346"/>
    <tableColumn id="2" name="CFDA #" dataDxfId="345"/>
    <tableColumn id="3" name="PROJECT" dataDxfId="344"/>
    <tableColumn id="4" name="AWARD #" dataDxfId="343"/>
    <tableColumn id="5" name="EFFECTIVE DATE" dataDxfId="342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32" name="Table3579111315171921232527293133" displayName="Table3579111315171921232527293133" ref="A18:H24" totalsRowShown="0" headerRowDxfId="341" dataDxfId="339" tableBorderDxfId="338" headerRowBorderDxfId="340">
  <autoFilter ref="A18:H24"/>
  <tableColumns count="8">
    <tableColumn id="1" name="HICAP FUNDS" dataDxfId="337"/>
    <tableColumn id="2" name="NOTES" dataDxfId="336"/>
    <tableColumn id="3" name="PROJECT" dataDxfId="335"/>
    <tableColumn id="4" name="PROGRAM BASELINE" dataDxfId="334">
      <calculatedColumnFormula>SUM(D10:D18)</calculatedColumnFormula>
    </tableColumn>
    <tableColumn id="5" name="BASELINE ADJUSTMENT" dataDxfId="333">
      <calculatedColumnFormula>SUM(E10:E18)</calculatedColumnFormula>
    </tableColumn>
    <tableColumn id="6" name="ONE-TIME ONLY" dataDxfId="332">
      <calculatedColumnFormula>SUM(F10:F18)</calculatedColumnFormula>
    </tableColumn>
    <tableColumn id="7" name="TOTAL" dataDxfId="331">
      <calculatedColumnFormula>SUM(G10:G18)</calculatedColumnFormula>
    </tableColumn>
    <tableColumn id="8" name="NET CHANGE" dataDxfId="330">
      <calculatedColumnFormula>SUM(H10:H18)</calculatedColumnFormula>
    </tableColumn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9" name="Table22681012141618202224262830" displayName="Table22681012141618202224262830" ref="A31:E33" totalsRowShown="0" headerRowDxfId="329" dataDxfId="327" tableBorderDxfId="326" headerRowBorderDxfId="328" totalsRowBorderDxfId="325">
  <autoFilter ref="A31:E33"/>
  <tableColumns count="5">
    <tableColumn id="1" name="PROJECT TITLE" dataDxfId="324"/>
    <tableColumn id="2" name="CFDA #" dataDxfId="323"/>
    <tableColumn id="3" name="PROJECT" dataDxfId="322"/>
    <tableColumn id="4" name="AWARD #" dataDxfId="321"/>
    <tableColumn id="5" name="EFFECTIVE DATE" dataDxfId="320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30" name="Table35791113151719212325272931" displayName="Table35791113151719212325272931" ref="A18:H24" totalsRowShown="0" headerRowDxfId="319" dataDxfId="317" tableBorderDxfId="316" headerRowBorderDxfId="318">
  <autoFilter ref="A18:H24"/>
  <tableColumns count="8">
    <tableColumn id="1" name="HICAP FUNDS" dataDxfId="315"/>
    <tableColumn id="2" name="NOTES" dataDxfId="314"/>
    <tableColumn id="3" name="PROJECT" dataDxfId="313"/>
    <tableColumn id="4" name="PROGRAM BASELINE" dataDxfId="312">
      <calculatedColumnFormula>SUM(D10:D18)</calculatedColumnFormula>
    </tableColumn>
    <tableColumn id="5" name="BASELINE ADJUSTMENT" dataDxfId="311">
      <calculatedColumnFormula>SUM(E10:E18)</calculatedColumnFormula>
    </tableColumn>
    <tableColumn id="6" name="ONE-TIME ONLY" dataDxfId="310">
      <calculatedColumnFormula>SUM(F10:F18)</calculatedColumnFormula>
    </tableColumn>
    <tableColumn id="7" name="TOTAL" dataDxfId="309">
      <calculatedColumnFormula>SUM(G10:G18)</calculatedColumnFormula>
    </tableColumn>
    <tableColumn id="8" name="NET CHANGE" dataDxfId="308">
      <calculatedColumnFormula>SUM(H10:H18)</calculatedColumnFormula>
    </tableColumn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Table226810121416182022242628" displayName="Table226810121416182022242628" ref="A31:E33" totalsRowShown="0" headerRowDxfId="307" dataDxfId="305" tableBorderDxfId="304" headerRowBorderDxfId="306" totalsRowBorderDxfId="303">
  <autoFilter ref="A31:E33"/>
  <tableColumns count="5">
    <tableColumn id="1" name="PROJECT TITLE" dataDxfId="302"/>
    <tableColumn id="2" name="CFDA #" dataDxfId="301"/>
    <tableColumn id="3" name="PROJECT" dataDxfId="300"/>
    <tableColumn id="4" name="AWARD #" dataDxfId="299"/>
    <tableColumn id="5" name="EFFECTIVE DATE" dataDxfId="298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8" name="Table357911131517192123252729" displayName="Table357911131517192123252729" ref="A18:H24" totalsRowShown="0" headerRowDxfId="297" dataDxfId="295" tableBorderDxfId="294" headerRowBorderDxfId="296">
  <autoFilter ref="A18:H24"/>
  <tableColumns count="8">
    <tableColumn id="1" name="HICAP FUNDS" dataDxfId="293"/>
    <tableColumn id="2" name="NOTES" dataDxfId="292"/>
    <tableColumn id="3" name="PROJECT" dataDxfId="291"/>
    <tableColumn id="4" name="PROGRAM BASELINE" dataDxfId="290">
      <calculatedColumnFormula>SUM(D10:D18)</calculatedColumnFormula>
    </tableColumn>
    <tableColumn id="5" name="BASELINE ADJUSTMENT" dataDxfId="289">
      <calculatedColumnFormula>SUM(E10:E18)</calculatedColumnFormula>
    </tableColumn>
    <tableColumn id="6" name="ONE-TIME ONLY" dataDxfId="288">
      <calculatedColumnFormula>SUM(F10:F18)</calculatedColumnFormula>
    </tableColumn>
    <tableColumn id="7" name="TOTAL" dataDxfId="287">
      <calculatedColumnFormula>SUM(G10:G18)</calculatedColumnFormula>
    </tableColumn>
    <tableColumn id="8" name="NET CHANGE" dataDxfId="286">
      <calculatedColumnFormula>SUM(H10:H18)</calculatedColumnFormula>
    </tableColumn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5" name="Table2268101214161820222426" displayName="Table2268101214161820222426" ref="A31:E33" totalsRowShown="0" headerRowDxfId="285" dataDxfId="283" tableBorderDxfId="282" headerRowBorderDxfId="284" totalsRowBorderDxfId="281">
  <autoFilter ref="A31:E33"/>
  <tableColumns count="5">
    <tableColumn id="1" name="PROJECT TITLE" dataDxfId="280"/>
    <tableColumn id="2" name="CFDA #" dataDxfId="279"/>
    <tableColumn id="3" name="PROJECT" dataDxfId="278"/>
    <tableColumn id="4" name="AWARD #" dataDxfId="277"/>
    <tableColumn id="5" name="EFFECTIVE DATE" dataDxfId="27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1" name="Table226810121416182022242628303234363840424446485052" displayName="Table226810121416182022242628303234363840424446485052" ref="A31:E33" totalsRowShown="0" headerRowDxfId="571" dataDxfId="569" tableBorderDxfId="568" headerRowBorderDxfId="570" totalsRowBorderDxfId="567">
  <autoFilter ref="A31:E33"/>
  <tableColumns count="5">
    <tableColumn id="1" name="PROJECT TITLE" dataDxfId="566"/>
    <tableColumn id="2" name="CFDA #" dataDxfId="565"/>
    <tableColumn id="3" name="PROJECT" dataDxfId="564"/>
    <tableColumn id="4" name="AWARD #" dataDxfId="563"/>
    <tableColumn id="5" name="EFFECTIVE DATE" dataDxfId="562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6" name="Table3579111315171921232527" displayName="Table3579111315171921232527" ref="A18:H24" totalsRowShown="0" headerRowDxfId="275" dataDxfId="273" tableBorderDxfId="272" headerRowBorderDxfId="274">
  <autoFilter ref="A18:H24"/>
  <tableColumns count="8">
    <tableColumn id="1" name="HICAP FUNDS" dataDxfId="271"/>
    <tableColumn id="2" name="NOTES" dataDxfId="270"/>
    <tableColumn id="3" name="PROJECT" dataDxfId="269"/>
    <tableColumn id="4" name="PROGRAM BASELINE" dataDxfId="268">
      <calculatedColumnFormula>SUM(D10:D18)</calculatedColumnFormula>
    </tableColumn>
    <tableColumn id="5" name="BASELINE ADJUSTMENT" dataDxfId="267">
      <calculatedColumnFormula>SUM(E10:E18)</calculatedColumnFormula>
    </tableColumn>
    <tableColumn id="6" name="ONE-TIME ONLY" dataDxfId="266">
      <calculatedColumnFormula>SUM(F10:F18)</calculatedColumnFormula>
    </tableColumn>
    <tableColumn id="7" name="TOTAL" dataDxfId="265">
      <calculatedColumnFormula>SUM(G10:G18)</calculatedColumnFormula>
    </tableColumn>
    <tableColumn id="8" name="NET CHANGE" dataDxfId="264">
      <calculatedColumnFormula>SUM(H10:H18)</calculatedColumnFormula>
    </tableColumn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23" name="Table22681012141618202224" displayName="Table22681012141618202224" ref="A31:E33" totalsRowShown="0" headerRowDxfId="263" dataDxfId="261" tableBorderDxfId="260" headerRowBorderDxfId="262" totalsRowBorderDxfId="259">
  <autoFilter ref="A31:E33"/>
  <tableColumns count="5">
    <tableColumn id="1" name="PROJECT TITLE" dataDxfId="258"/>
    <tableColumn id="2" name="CFDA #" dataDxfId="257"/>
    <tableColumn id="3" name="PROJECT" dataDxfId="256"/>
    <tableColumn id="4" name="AWARD #" dataDxfId="255"/>
    <tableColumn id="5" name="EFFECTIVE DATE" dataDxfId="254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24" name="Table35791113151719212325" displayName="Table35791113151719212325" ref="A18:H24" totalsRowShown="0" headerRowDxfId="253" dataDxfId="251" tableBorderDxfId="250" headerRowBorderDxfId="252">
  <autoFilter ref="A18:H24"/>
  <tableColumns count="8">
    <tableColumn id="1" name="HICAP FUNDS" dataDxfId="249"/>
    <tableColumn id="2" name="NOTES" dataDxfId="248"/>
    <tableColumn id="3" name="PROJECT" dataDxfId="247"/>
    <tableColumn id="4" name="PROGRAM BASELINE" dataDxfId="246">
      <calculatedColumnFormula>SUM(D10:D18)</calculatedColumnFormula>
    </tableColumn>
    <tableColumn id="5" name="BASELINE ADJUSTMENT" dataDxfId="245">
      <calculatedColumnFormula>SUM(E10:E18)</calculatedColumnFormula>
    </tableColumn>
    <tableColumn id="6" name="ONE-TIME ONLY" dataDxfId="244">
      <calculatedColumnFormula>SUM(F10:F18)</calculatedColumnFormula>
    </tableColumn>
    <tableColumn id="7" name="TOTAL" dataDxfId="243">
      <calculatedColumnFormula>SUM(G10:G18)</calculatedColumnFormula>
    </tableColumn>
    <tableColumn id="8" name="NET CHANGE" dataDxfId="242">
      <calculatedColumnFormula>SUM(H10:H18)</calculatedColumnFormula>
    </tableColumn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21" name="Table226810121416182022" displayName="Table226810121416182022" ref="A31:E33" totalsRowShown="0" headerRowDxfId="241" dataDxfId="239" tableBorderDxfId="238" headerRowBorderDxfId="240" totalsRowBorderDxfId="237">
  <autoFilter ref="A31:E33"/>
  <tableColumns count="5">
    <tableColumn id="1" name="PROJECT TITLE" dataDxfId="236"/>
    <tableColumn id="2" name="CFDA #" dataDxfId="235"/>
    <tableColumn id="3" name="PROJECT" dataDxfId="234"/>
    <tableColumn id="4" name="AWARD #" dataDxfId="233"/>
    <tableColumn id="5" name="EFFECTIVE DATE" dataDxfId="232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22" name="Table357911131517192123" displayName="Table357911131517192123" ref="A18:H24" totalsRowShown="0" headerRowDxfId="231" dataDxfId="229" tableBorderDxfId="228" headerRowBorderDxfId="230">
  <autoFilter ref="A18:H24"/>
  <tableColumns count="8">
    <tableColumn id="1" name="HICAP FUNDS" dataDxfId="227"/>
    <tableColumn id="2" name="NOTES" dataDxfId="226"/>
    <tableColumn id="3" name="PROJECT" dataDxfId="225"/>
    <tableColumn id="4" name="PROGRAM BASELINE" dataDxfId="224">
      <calculatedColumnFormula>SUM(D10:D18)</calculatedColumnFormula>
    </tableColumn>
    <tableColumn id="5" name="BASELINE ADJUSTMENT" dataDxfId="223">
      <calculatedColumnFormula>SUM(E10:E18)</calculatedColumnFormula>
    </tableColumn>
    <tableColumn id="6" name="ONE-TIME ONLY" dataDxfId="222">
      <calculatedColumnFormula>SUM(F10:F18)</calculatedColumnFormula>
    </tableColumn>
    <tableColumn id="7" name="TOTAL" dataDxfId="221">
      <calculatedColumnFormula>SUM(G10:G18)</calculatedColumnFormula>
    </tableColumn>
    <tableColumn id="8" name="NET CHANGE" dataDxfId="220">
      <calculatedColumnFormula>SUM(H10:H18)</calculatedColumnFormula>
    </tableColumn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19" name="Table2268101214161820" displayName="Table2268101214161820" ref="A31:E33" totalsRowShown="0" headerRowDxfId="219" dataDxfId="217" tableBorderDxfId="216" headerRowBorderDxfId="218" totalsRowBorderDxfId="215">
  <autoFilter ref="A31:E33"/>
  <tableColumns count="5">
    <tableColumn id="1" name="PROJECT TITLE" dataDxfId="214"/>
    <tableColumn id="2" name="CFDA #" dataDxfId="213"/>
    <tableColumn id="3" name="PROJECT" dataDxfId="212"/>
    <tableColumn id="4" name="AWARD #" dataDxfId="211"/>
    <tableColumn id="5" name="EFFECTIVE DATE" dataDxfId="210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20" name="Table3579111315171921" displayName="Table3579111315171921" ref="A18:H24" totalsRowShown="0" headerRowDxfId="209" dataDxfId="207" tableBorderDxfId="206" headerRowBorderDxfId="208">
  <autoFilter ref="A18:H24"/>
  <tableColumns count="8">
    <tableColumn id="1" name="HICAP FUNDS" dataDxfId="205"/>
    <tableColumn id="2" name="NOTES" dataDxfId="204"/>
    <tableColumn id="3" name="PROJECT" dataDxfId="203"/>
    <tableColumn id="4" name="PROGRAM BASELINE" dataDxfId="202">
      <calculatedColumnFormula>SUM(D10:D18)</calculatedColumnFormula>
    </tableColumn>
    <tableColumn id="5" name="BASELINE ADJUSTMENT" dataDxfId="201">
      <calculatedColumnFormula>SUM(E10:E18)</calculatedColumnFormula>
    </tableColumn>
    <tableColumn id="6" name="ONE-TIME ONLY" dataDxfId="200">
      <calculatedColumnFormula>SUM(F10:F18)</calculatedColumnFormula>
    </tableColumn>
    <tableColumn id="7" name="TOTAL" dataDxfId="199">
      <calculatedColumnFormula>SUM(G10:G18)</calculatedColumnFormula>
    </tableColumn>
    <tableColumn id="8" name="NET CHANGE" dataDxfId="198">
      <calculatedColumnFormula>SUM(H10:H18)</calculatedColumnFormula>
    </tableColumn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17" name="Table22681012141618" displayName="Table22681012141618" ref="A31:E33" totalsRowShown="0" headerRowDxfId="197" dataDxfId="195" tableBorderDxfId="194" headerRowBorderDxfId="196" totalsRowBorderDxfId="193">
  <autoFilter ref="A31:E33"/>
  <tableColumns count="5">
    <tableColumn id="1" name="PROJECT TITLE" dataDxfId="192"/>
    <tableColumn id="2" name="CFDA #" dataDxfId="191"/>
    <tableColumn id="3" name="PROJECT" dataDxfId="190"/>
    <tableColumn id="4" name="AWARD #" dataDxfId="189"/>
    <tableColumn id="5" name="EFFECTIVE DATE" dataDxfId="188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18" name="Table35791113151719" displayName="Table35791113151719" ref="A18:H24" totalsRowShown="0" headerRowDxfId="187" dataDxfId="185" tableBorderDxfId="184" headerRowBorderDxfId="186">
  <autoFilter ref="A18:H24"/>
  <tableColumns count="8">
    <tableColumn id="1" name="HICAP FUNDS" dataDxfId="183"/>
    <tableColumn id="2" name="NOTES" dataDxfId="182"/>
    <tableColumn id="3" name="PROJECT" dataDxfId="181"/>
    <tableColumn id="4" name="PROGRAM BASELINE" dataDxfId="180">
      <calculatedColumnFormula>SUM(D10:D18)</calculatedColumnFormula>
    </tableColumn>
    <tableColumn id="5" name="BASELINE ADJUSTMENT" dataDxfId="179">
      <calculatedColumnFormula>SUM(E10:E18)</calculatedColumnFormula>
    </tableColumn>
    <tableColumn id="6" name="ONE-TIME ONLY" dataDxfId="178">
      <calculatedColumnFormula>SUM(F10:F18)</calculatedColumnFormula>
    </tableColumn>
    <tableColumn id="7" name="TOTAL" dataDxfId="177">
      <calculatedColumnFormula>SUM(G10:G18)</calculatedColumnFormula>
    </tableColumn>
    <tableColumn id="8" name="NET CHANGE" dataDxfId="176">
      <calculatedColumnFormula>SUM(H10:H18)</calculatedColumnFormula>
    </tableColumn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15" name="Table226810121416" displayName="Table226810121416" ref="A31:E33" totalsRowShown="0" headerRowDxfId="175" dataDxfId="173" tableBorderDxfId="172" headerRowBorderDxfId="174" totalsRowBorderDxfId="171">
  <autoFilter ref="A31:E33"/>
  <tableColumns count="5">
    <tableColumn id="1" name="PROJECT TITLE" dataDxfId="170"/>
    <tableColumn id="2" name="CFDA #" dataDxfId="169"/>
    <tableColumn id="3" name="PROJECT" dataDxfId="168"/>
    <tableColumn id="4" name="AWARD #" dataDxfId="167"/>
    <tableColumn id="5" name="EFFECTIVE DATE" dataDxfId="16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2" name="Table357911131517192123252729313335373941434547495153" displayName="Table357911131517192123252729313335373941434547495153" ref="A18:H24" totalsRowShown="0" headerRowDxfId="561" dataDxfId="559" tableBorderDxfId="558" headerRowBorderDxfId="560">
  <autoFilter ref="A18:H24"/>
  <tableColumns count="8">
    <tableColumn id="1" name="HICAP FUNDS" dataDxfId="557"/>
    <tableColumn id="2" name="NOTES" dataDxfId="556"/>
    <tableColumn id="3" name="PROJECT" dataDxfId="555"/>
    <tableColumn id="4" name="PROGRAM BASELINE" dataDxfId="554">
      <calculatedColumnFormula>SUM(D10:D18)</calculatedColumnFormula>
    </tableColumn>
    <tableColumn id="5" name="BASELINE ADJUSTMENT" dataDxfId="553">
      <calculatedColumnFormula>SUM(#REF!)</calculatedColumnFormula>
    </tableColumn>
    <tableColumn id="6" name="ONE-TIME ONLY" dataDxfId="552">
      <calculatedColumnFormula>SUM(#REF!)</calculatedColumnFormula>
    </tableColumn>
    <tableColumn id="7" name="TOTAL" dataDxfId="551">
      <calculatedColumnFormula>SUM(#REF!)</calculatedColumnFormula>
    </tableColumn>
    <tableColumn id="8" name="NET CHANGE" dataDxfId="550">
      <calculatedColumnFormula>SUM(H10:H18)</calculatedColumnFormula>
    </tableColumn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16" name="Table357911131517" displayName="Table357911131517" ref="A18:H24" totalsRowShown="0" headerRowDxfId="165" dataDxfId="163" tableBorderDxfId="162" headerRowBorderDxfId="164">
  <autoFilter ref="A18:H24"/>
  <tableColumns count="8">
    <tableColumn id="1" name="HICAP FUNDS" dataDxfId="161"/>
    <tableColumn id="2" name="NOTES" dataDxfId="160"/>
    <tableColumn id="3" name="PROJECT" dataDxfId="159"/>
    <tableColumn id="4" name="PROGRAM BASELINE" dataDxfId="158">
      <calculatedColumnFormula>SUM(D10:D18)</calculatedColumnFormula>
    </tableColumn>
    <tableColumn id="5" name="BASELINE ADJUSTMENT" dataDxfId="157">
      <calculatedColumnFormula>SUM(E10:E18)</calculatedColumnFormula>
    </tableColumn>
    <tableColumn id="6" name="ONE-TIME ONLY" dataDxfId="156">
      <calculatedColumnFormula>SUM(F10:F18)</calculatedColumnFormula>
    </tableColumn>
    <tableColumn id="7" name="TOTAL" dataDxfId="155">
      <calculatedColumnFormula>SUM(G10:G18)</calculatedColumnFormula>
    </tableColumn>
    <tableColumn id="8" name="NET CHANGE" dataDxfId="154">
      <calculatedColumnFormula>SUM(H10:H18)</calculatedColumnFormula>
    </tableColumn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13" name="Table2268101214" displayName="Table2268101214" ref="A31:E33" totalsRowShown="0" headerRowDxfId="153" dataDxfId="151" tableBorderDxfId="150" headerRowBorderDxfId="152" totalsRowBorderDxfId="149">
  <autoFilter ref="A31:E33"/>
  <tableColumns count="5">
    <tableColumn id="1" name="PROJECT TITLE" dataDxfId="148"/>
    <tableColumn id="2" name="CFDA #" dataDxfId="147"/>
    <tableColumn id="3" name="PROJECT" dataDxfId="146"/>
    <tableColumn id="4" name="AWARD #" dataDxfId="145"/>
    <tableColumn id="5" name="EFFECTIVE DATE" dataDxfId="144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14" name="Table3579111315" displayName="Table3579111315" ref="A18:H24" totalsRowShown="0" headerRowDxfId="143" dataDxfId="141" tableBorderDxfId="140" headerRowBorderDxfId="142">
  <autoFilter ref="A18:H24"/>
  <tableColumns count="8">
    <tableColumn id="1" name="HICAP FUNDS" dataDxfId="139"/>
    <tableColumn id="2" name="NOTES" dataDxfId="138"/>
    <tableColumn id="3" name="PROJECT" dataDxfId="137"/>
    <tableColumn id="4" name="PROGRAM BASELINE" dataDxfId="136">
      <calculatedColumnFormula>SUM(D10:D18)</calculatedColumnFormula>
    </tableColumn>
    <tableColumn id="5" name="BASELINE ADJUSTMENT" dataDxfId="135">
      <calculatedColumnFormula>SUM(E10:E18)</calculatedColumnFormula>
    </tableColumn>
    <tableColumn id="6" name="ONE-TIME ONLY" dataDxfId="134">
      <calculatedColumnFormula>SUM(F10:F18)</calculatedColumnFormula>
    </tableColumn>
    <tableColumn id="7" name="TOTAL" dataDxfId="133">
      <calculatedColumnFormula>SUM(G10:G18)</calculatedColumnFormula>
    </tableColumn>
    <tableColumn id="8" name="NET CHANGE" dataDxfId="132">
      <calculatedColumnFormula>SUM(H10:H18)</calculatedColumnFormula>
    </tableColumn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11" name="Table22681012" displayName="Table22681012" ref="A31:E33" totalsRowShown="0" headerRowDxfId="131" dataDxfId="129" tableBorderDxfId="128" headerRowBorderDxfId="130" totalsRowBorderDxfId="127">
  <autoFilter ref="A31:E33"/>
  <tableColumns count="5">
    <tableColumn id="1" name="PROJECT TITLE" dataDxfId="126"/>
    <tableColumn id="2" name="CFDA #" dataDxfId="125"/>
    <tableColumn id="3" name="PROJECT" dataDxfId="124"/>
    <tableColumn id="4" name="AWARD #" dataDxfId="123"/>
    <tableColumn id="5" name="EFFECTIVE DATE" dataDxfId="122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12" name="Table35791113" displayName="Table35791113" ref="A18:H24" totalsRowShown="0" headerRowDxfId="121" dataDxfId="119" tableBorderDxfId="118" headerRowBorderDxfId="120">
  <autoFilter ref="A18:H24"/>
  <tableColumns count="8">
    <tableColumn id="1" name="HICAP FUNDS" dataDxfId="117"/>
    <tableColumn id="2" name="NOTES" dataDxfId="116"/>
    <tableColumn id="3" name="PROJECT" dataDxfId="115"/>
    <tableColumn id="4" name="PROGRAM BASELINE" dataDxfId="114">
      <calculatedColumnFormula>SUM(D10:D18)</calculatedColumnFormula>
    </tableColumn>
    <tableColumn id="5" name="BASELINE ADJUSTMENT" dataDxfId="113">
      <calculatedColumnFormula>SUM(E10:E18)</calculatedColumnFormula>
    </tableColumn>
    <tableColumn id="6" name="ONE-TIME ONLY" dataDxfId="112">
      <calculatedColumnFormula>SUM(F10:F18)</calculatedColumnFormula>
    </tableColumn>
    <tableColumn id="7" name="TOTAL" dataDxfId="111">
      <calculatedColumnFormula>SUM(G10:G18)</calculatedColumnFormula>
    </tableColumn>
    <tableColumn id="8" name="NET CHANGE" dataDxfId="110">
      <calculatedColumnFormula>SUM(H10:H18)</calculatedColumnFormula>
    </tableColumn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9" name="Table226810" displayName="Table226810" ref="A31:E33" totalsRowShown="0" headerRowDxfId="109" dataDxfId="107" tableBorderDxfId="106" headerRowBorderDxfId="108" totalsRowBorderDxfId="105">
  <autoFilter ref="A31:E33"/>
  <tableColumns count="5">
    <tableColumn id="1" name="PROJECT TITLE" dataDxfId="104"/>
    <tableColumn id="2" name="CFDA #" dataDxfId="103"/>
    <tableColumn id="3" name="PROJECT" dataDxfId="102"/>
    <tableColumn id="4" name="AWARD #" dataDxfId="101"/>
    <tableColumn id="5" name="EFFECTIVE DATE" dataDxfId="100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10" name="Table357911" displayName="Table357911" ref="A18:H24" totalsRowShown="0" headerRowDxfId="99" dataDxfId="97" tableBorderDxfId="96" headerRowBorderDxfId="98">
  <autoFilter ref="A18:H24"/>
  <tableColumns count="8">
    <tableColumn id="1" name="HICAP FUNDS" dataDxfId="95"/>
    <tableColumn id="2" name="NOTES" dataDxfId="94"/>
    <tableColumn id="3" name="PROJECT" dataDxfId="93"/>
    <tableColumn id="4" name="PROGRAM BASELINE" dataDxfId="92">
      <calculatedColumnFormula>SUM(D10:D18)</calculatedColumnFormula>
    </tableColumn>
    <tableColumn id="5" name="BASELINE ADJUSTMENT" dataDxfId="91">
      <calculatedColumnFormula>SUM(E10:E18)</calculatedColumnFormula>
    </tableColumn>
    <tableColumn id="6" name="ONE-TIME ONLY" dataDxfId="90">
      <calculatedColumnFormula>SUM(F10:F18)</calculatedColumnFormula>
    </tableColumn>
    <tableColumn id="7" name="TOTAL" dataDxfId="89">
      <calculatedColumnFormula>SUM(G10:G18)</calculatedColumnFormula>
    </tableColumn>
    <tableColumn id="8" name="NET CHANGE" dataDxfId="88">
      <calculatedColumnFormula>SUM(H10:H18)</calculatedColumnFormula>
    </tableColumn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7" name="Table2268" displayName="Table2268" ref="A31:E33" totalsRowShown="0" headerRowDxfId="87" dataDxfId="85" tableBorderDxfId="84" headerRowBorderDxfId="86" totalsRowBorderDxfId="83">
  <autoFilter ref="A31:E33"/>
  <tableColumns count="5">
    <tableColumn id="1" name="PROJECT TITLE" dataDxfId="82"/>
    <tableColumn id="2" name="CFDA #" dataDxfId="81"/>
    <tableColumn id="3" name="PROJECT" dataDxfId="80"/>
    <tableColumn id="4" name="AWARD #" dataDxfId="79"/>
    <tableColumn id="5" name="EFFECTIVE DATE" dataDxfId="78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8" name="Table3579" displayName="Table3579" ref="A18:H24" totalsRowShown="0" headerRowDxfId="77" dataDxfId="75" tableBorderDxfId="74" headerRowBorderDxfId="76">
  <autoFilter ref="A18:H24"/>
  <tableColumns count="8">
    <tableColumn id="1" name="HICAP FUNDS" dataDxfId="73"/>
    <tableColumn id="2" name="NOTES" dataDxfId="72"/>
    <tableColumn id="3" name="PROJECT" dataDxfId="71"/>
    <tableColumn id="4" name="PROGRAM BASELINE" dataDxfId="70">
      <calculatedColumnFormula>SUM(D10:D18)</calculatedColumnFormula>
    </tableColumn>
    <tableColumn id="5" name="BASELINE ADJUSTMENT" dataDxfId="69">
      <calculatedColumnFormula>SUM(E10:E18)</calculatedColumnFormula>
    </tableColumn>
    <tableColumn id="6" name="ONE-TIME ONLY" dataDxfId="68">
      <calculatedColumnFormula>SUM(F10:F18)</calculatedColumnFormula>
    </tableColumn>
    <tableColumn id="7" name="TOTAL" dataDxfId="67">
      <calculatedColumnFormula>SUM(G10:G18)</calculatedColumnFormula>
    </tableColumn>
    <tableColumn id="8" name="NET CHANGE" dataDxfId="66">
      <calculatedColumnFormula>SUM(H10:H18)</calculatedColumnFormula>
    </tableColumn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5" name="Table226" displayName="Table226" ref="A31:E33" totalsRowShown="0" headerRowDxfId="65" dataDxfId="63" tableBorderDxfId="62" headerRowBorderDxfId="64" totalsRowBorderDxfId="61">
  <autoFilter ref="A31:E33"/>
  <tableColumns count="5">
    <tableColumn id="1" name="PROJECT TITLE" dataDxfId="60"/>
    <tableColumn id="2" name="CFDA #" dataDxfId="59"/>
    <tableColumn id="3" name="PROJECT" dataDxfId="58"/>
    <tableColumn id="4" name="AWARD #" dataDxfId="57"/>
    <tableColumn id="5" name="EFFECTIVE DATE" dataDxfId="5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9" name="Table2268101214161820222426283032343638404244464850" displayName="Table2268101214161820222426283032343638404244464850" ref="A31:E33" totalsRowShown="0" headerRowDxfId="549" dataDxfId="547" tableBorderDxfId="546" headerRowBorderDxfId="548" totalsRowBorderDxfId="545">
  <autoFilter ref="A31:E33"/>
  <tableColumns count="5">
    <tableColumn id="1" name="PROJECT TITLE" dataDxfId="544"/>
    <tableColumn id="2" name="CFDA #" dataDxfId="543"/>
    <tableColumn id="3" name="PROJECT" dataDxfId="542"/>
    <tableColumn id="4" name="AWARD #" dataDxfId="541"/>
    <tableColumn id="5" name="EFFECTIVE DATE" dataDxfId="540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6" name="Table357" displayName="Table357" ref="A18:H24" totalsRowShown="0" headerRowDxfId="55" dataDxfId="53" tableBorderDxfId="52" headerRowBorderDxfId="54">
  <autoFilter ref="A18:H24"/>
  <tableColumns count="8">
    <tableColumn id="1" name="HICAP FUNDS" dataDxfId="51"/>
    <tableColumn id="2" name="NOTES" dataDxfId="50"/>
    <tableColumn id="3" name="PROJECT" dataDxfId="49"/>
    <tableColumn id="4" name="PROGRAM BASELINE" dataDxfId="48">
      <calculatedColumnFormula>SUM(D10:D18)</calculatedColumnFormula>
    </tableColumn>
    <tableColumn id="5" name="BASELINE ADJUSTMENT" dataDxfId="47">
      <calculatedColumnFormula>SUM(E10:E18)</calculatedColumnFormula>
    </tableColumn>
    <tableColumn id="6" name="ONE-TIME ONLY" dataDxfId="46">
      <calculatedColumnFormula>SUM(F10:F18)</calculatedColumnFormula>
    </tableColumn>
    <tableColumn id="7" name="TOTAL" dataDxfId="45">
      <calculatedColumnFormula>SUM(G10:G18)</calculatedColumnFormula>
    </tableColumn>
    <tableColumn id="8" name="NET CHANGE" dataDxfId="44">
      <calculatedColumnFormula>SUM(H10:H18)</calculatedColumnFormula>
    </tableColumn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1" name="Table22" displayName="Table22" ref="A31:E33" totalsRowShown="0" headerRowDxfId="43" dataDxfId="41" tableBorderDxfId="40" headerRowBorderDxfId="42" totalsRowBorderDxfId="39">
  <autoFilter ref="A31:E33"/>
  <tableColumns count="5">
    <tableColumn id="1" name="PROJECT TITLE" dataDxfId="38"/>
    <tableColumn id="2" name="CFDA #" dataDxfId="37"/>
    <tableColumn id="3" name="PROJECT" dataDxfId="36"/>
    <tableColumn id="4" name="AWARD #" dataDxfId="35"/>
    <tableColumn id="5" name="EFFECTIVE DATE" dataDxfId="34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4" name="Table35" displayName="Table35" ref="A18:H24" totalsRowShown="0" headerRowDxfId="33" dataDxfId="31" tableBorderDxfId="30" headerRowBorderDxfId="32">
  <autoFilter ref="A18:H24"/>
  <tableColumns count="8">
    <tableColumn id="1" name="HICAP FUNDS" dataDxfId="29"/>
    <tableColumn id="2" name="NOTES" dataDxfId="28"/>
    <tableColumn id="3" name="PROJECT" dataDxfId="27"/>
    <tableColumn id="4" name="PROGRAM BASELINE" dataDxfId="26">
      <calculatedColumnFormula>SUM(D10:D18)</calculatedColumnFormula>
    </tableColumn>
    <tableColumn id="5" name="BASELINE ADJUSTMENT" dataDxfId="25">
      <calculatedColumnFormula>SUM(E10:E18)</calculatedColumnFormula>
    </tableColumn>
    <tableColumn id="6" name="ONE-TIME ONLY" dataDxfId="24">
      <calculatedColumnFormula>SUM(F10:F18)</calculatedColumnFormula>
    </tableColumn>
    <tableColumn id="7" name="TOTAL" dataDxfId="23">
      <calculatedColumnFormula>SUM(G10:G18)</calculatedColumnFormula>
    </tableColumn>
    <tableColumn id="8" name="NET CHANGE" dataDxfId="22">
      <calculatedColumnFormula>SUM(H10:H18)</calculatedColumnFormula>
    </tableColumn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53" name="Table2254" displayName="Table2254" ref="A31:E33" totalsRowShown="0" headerRowDxfId="21" dataDxfId="19" tableBorderDxfId="18" headerRowBorderDxfId="20" totalsRowBorderDxfId="17">
  <autoFilter ref="A31:E33"/>
  <tableColumns count="5">
    <tableColumn id="1" name="PROJECT TITLE" dataDxfId="16"/>
    <tableColumn id="2" name="CFDA #" dataDxfId="15"/>
    <tableColumn id="3" name="PROJECT" dataDxfId="14"/>
    <tableColumn id="4" name="AWARD #" dataDxfId="13"/>
    <tableColumn id="5" name="EFFECTIVE DATE" dataDxfId="12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54" name="Table3555" displayName="Table3555" ref="A18:H24" totalsRowShown="0" headerRowDxfId="11" dataDxfId="9" tableBorderDxfId="8" headerRowBorderDxfId="10">
  <autoFilter ref="A18:H24"/>
  <tableColumns count="8">
    <tableColumn id="1" name="HICAP FUNDS" dataDxfId="7"/>
    <tableColumn id="2" name="NOTES" dataDxfId="6"/>
    <tableColumn id="3" name="PROJECT" dataDxfId="5"/>
    <tableColumn id="4" name="PROGRAM BASELINE" dataDxfId="4">
      <calculatedColumnFormula>SUM(D10:D18)</calculatedColumnFormula>
    </tableColumn>
    <tableColumn id="5" name="BASELINE ADJUSTMENT" dataDxfId="3">
      <calculatedColumnFormula>SUM(E10:E18)</calculatedColumnFormula>
    </tableColumn>
    <tableColumn id="6" name="ONE-TIME ONLY" dataDxfId="2">
      <calculatedColumnFormula>SUM(F10:F18)</calculatedColumnFormula>
    </tableColumn>
    <tableColumn id="7" name="TOTAL" dataDxfId="1">
      <calculatedColumnFormula>SUM(G10:G18)</calculatedColumnFormula>
    </tableColumn>
    <tableColumn id="8" name="NET CHANGE" dataDxfId="0">
      <calculatedColumnFormula>SUM(H10:H18)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0" name="Table3579111315171921232527293133353739414345474951" displayName="Table3579111315171921232527293133353739414345474951" ref="A18:H24" totalsRowShown="0" headerRowDxfId="539" dataDxfId="537" tableBorderDxfId="536" headerRowBorderDxfId="538">
  <autoFilter ref="A18:H24"/>
  <tableColumns count="8">
    <tableColumn id="1" name="HICAP FUNDS" dataDxfId="535"/>
    <tableColumn id="2" name="NOTES" dataDxfId="534"/>
    <tableColumn id="3" name="PROJECT" dataDxfId="533"/>
    <tableColumn id="4" name="PROGRAM BASELINE" dataDxfId="532">
      <calculatedColumnFormula>SUM(D10:D18)</calculatedColumnFormula>
    </tableColumn>
    <tableColumn id="5" name="BASELINE ADJUSTMENT" dataDxfId="531">
      <calculatedColumnFormula>SUM(E10:E18)</calculatedColumnFormula>
    </tableColumn>
    <tableColumn id="6" name="ONE-TIME ONLY" dataDxfId="530">
      <calculatedColumnFormula>SUM(F10:F18)</calculatedColumnFormula>
    </tableColumn>
    <tableColumn id="7" name="TOTAL" dataDxfId="529">
      <calculatedColumnFormula>SUM(Table357911131517192123252729313335373941434547495153[[#This Row],[PROGRAM BASELINE]:[ONE-TIME ONLY]])</calculatedColumnFormula>
    </tableColumn>
    <tableColumn id="8" name="NET CHANGE" dataDxfId="528">
      <calculatedColumnFormula>SUM(H10:H18)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47" name="Table22681012141618202224262830323436384042444648" displayName="Table22681012141618202224262830323436384042444648" ref="A31:E33" totalsRowShown="0" headerRowDxfId="527" dataDxfId="525" tableBorderDxfId="524" headerRowBorderDxfId="526" totalsRowBorderDxfId="523">
  <autoFilter ref="A31:E33"/>
  <tableColumns count="5">
    <tableColumn id="1" name="PROJECT TITLE" dataDxfId="522"/>
    <tableColumn id="2" name="CFDA #" dataDxfId="521"/>
    <tableColumn id="3" name="PROJECT" dataDxfId="520"/>
    <tableColumn id="4" name="AWARD #" dataDxfId="519"/>
    <tableColumn id="5" name="EFFECTIVE DATE" dataDxfId="51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48" name="Table35791113151719212325272931333537394143454749" displayName="Table35791113151719212325272931333537394143454749" ref="A18:H24" totalsRowShown="0" headerRowDxfId="517" dataDxfId="515" tableBorderDxfId="514" headerRowBorderDxfId="516">
  <autoFilter ref="A18:H24"/>
  <tableColumns count="8">
    <tableColumn id="1" name="HICAP FUNDS" dataDxfId="513"/>
    <tableColumn id="2" name="NOTES" dataDxfId="512"/>
    <tableColumn id="3" name="PROJECT" dataDxfId="511"/>
    <tableColumn id="4" name="PROGRAM BASELINE" dataDxfId="510">
      <calculatedColumnFormula>SUM(D10:D18)</calculatedColumnFormula>
    </tableColumn>
    <tableColumn id="5" name="BASELINE ADJUSTMENT" dataDxfId="509">
      <calculatedColumnFormula>SUM(E10:E18)</calculatedColumnFormula>
    </tableColumn>
    <tableColumn id="6" name="ONE-TIME ONLY" dataDxfId="508">
      <calculatedColumnFormula>SUM(F10:F18)</calculatedColumnFormula>
    </tableColumn>
    <tableColumn id="7" name="TOTAL" dataDxfId="507">
      <calculatedColumnFormula>SUM(G10:G18)</calculatedColumnFormula>
    </tableColumn>
    <tableColumn id="8" name="NET CHANGE" dataDxfId="506">
      <calculatedColumnFormula>SUM(H10:H18)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5" name="Table226810121416182022242628303234363840424446" displayName="Table226810121416182022242628303234363840424446" ref="A31:E33" totalsRowShown="0" headerRowDxfId="505" dataDxfId="503" tableBorderDxfId="502" headerRowBorderDxfId="504" totalsRowBorderDxfId="501">
  <autoFilter ref="A31:E33"/>
  <tableColumns count="5">
    <tableColumn id="1" name="PROJECT TITLE" dataDxfId="500"/>
    <tableColumn id="2" name="CFDA #" dataDxfId="499"/>
    <tableColumn id="3" name="PROJECT" dataDxfId="498"/>
    <tableColumn id="4" name="AWARD #" dataDxfId="497"/>
    <tableColumn id="5" name="EFFECTIVE DATE" dataDxfId="49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table" Target="../tables/table24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table" Target="../tables/table26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table" Target="../tables/table2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table" Target="../tables/table30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table" Target="../tables/table32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table" Target="../tables/table34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35.xml" /><Relationship Id="rId2" Type="http://schemas.openxmlformats.org/officeDocument/2006/relationships/table" Target="../tables/table36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37.xml" /><Relationship Id="rId2" Type="http://schemas.openxmlformats.org/officeDocument/2006/relationships/table" Target="../tables/table38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39.xml" /><Relationship Id="rId2" Type="http://schemas.openxmlformats.org/officeDocument/2006/relationships/table" Target="../tables/table4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41.xml" /><Relationship Id="rId2" Type="http://schemas.openxmlformats.org/officeDocument/2006/relationships/table" Target="../tables/table42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43.xml" /><Relationship Id="rId2" Type="http://schemas.openxmlformats.org/officeDocument/2006/relationships/table" Target="../tables/table44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45.xml" /><Relationship Id="rId2" Type="http://schemas.openxmlformats.org/officeDocument/2006/relationships/table" Target="../tables/table46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47.xml" /><Relationship Id="rId2" Type="http://schemas.openxmlformats.org/officeDocument/2006/relationships/table" Target="../tables/table48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49.xml" /><Relationship Id="rId2" Type="http://schemas.openxmlformats.org/officeDocument/2006/relationships/table" Target="../tables/table50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51.xml" /><Relationship Id="rId2" Type="http://schemas.openxmlformats.org/officeDocument/2006/relationships/table" Target="../tables/table52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53.xml" /><Relationship Id="rId2" Type="http://schemas.openxmlformats.org/officeDocument/2006/relationships/table" Target="../tables/table54.x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97377-0F20-4AEB-83A2-5C12DB465795}">
  <sheetPr>
    <pageSetUpPr fitToPage="1"/>
  </sheetPr>
  <dimension ref="A1:H35"/>
  <sheetViews>
    <sheetView tabSelected="1" zoomScale="90" zoomScaleNormal="90" workbookViewId="0" topLeftCell="A1"/>
  </sheetViews>
  <sheetFormatPr defaultColWidth="9.00390625" defaultRowHeight="15.75"/>
  <cols>
    <col min="1" max="1" width="61.5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59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8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2" t="s">
        <v>18</v>
      </c>
      <c r="E18" s="32" t="s">
        <v>34</v>
      </c>
      <c r="F18" s="32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44">
        <f>SUM(1:33!D19)</f>
        <v>4493000</v>
      </c>
      <c r="E19" s="44">
        <f>SUM(1:33!E19)</f>
        <v>0</v>
      </c>
      <c r="F19" s="44">
        <f>SUM(1:33!F19)</f>
        <v>0</v>
      </c>
      <c r="G19" s="44">
        <f>SUM(Table3[[#This Row],[PROGRAM BASELINE]:[ONE-TIME ONLY]])</f>
        <v>4493000</v>
      </c>
      <c r="H19" s="55">
        <f>Table3[[#This Row],[TOTAL]]-Table3[[#This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44">
        <f>SUM(1:33!D20)</f>
        <v>2246000</v>
      </c>
      <c r="E20" s="44">
        <f>SUM(1:33!E20)</f>
        <v>0</v>
      </c>
      <c r="F20" s="44">
        <f>SUM(1:33!F20)</f>
        <v>0</v>
      </c>
      <c r="G20" s="44">
        <f>SUM(Table3[[#This Row],[PROGRAM BASELINE]:[ONE-TIME ONLY]])</f>
        <v>2246000</v>
      </c>
      <c r="H20" s="55">
        <f>Table3[[#This Row],[TOTAL]]-Table3[[#This Row],[PROGRAM BASELINE]]</f>
        <v>0</v>
      </c>
    </row>
    <row r="21" spans="1:8" ht="18">
      <c r="A21" s="65" t="s">
        <v>97</v>
      </c>
      <c r="B21" s="41" t="s">
        <v>33</v>
      </c>
      <c r="C21" s="41" t="s">
        <v>98</v>
      </c>
      <c r="D21" s="44">
        <f>SUM(1:33!D21)</f>
        <v>1386000</v>
      </c>
      <c r="E21" s="44">
        <f>SUM(1:33!E21)</f>
        <v>0</v>
      </c>
      <c r="F21" s="44">
        <f>SUM(1:33!F21)</f>
        <v>0</v>
      </c>
      <c r="G21" s="44">
        <f>SUM(Table3[[#This Row],[PROGRAM BASELINE]:[ONE-TIME ONLY]])</f>
        <v>1386000</v>
      </c>
      <c r="H21" s="55">
        <f>Table3[[#This Row],[TOTAL]]-Table3[[#This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44">
        <f>SUM(1:33!D22)</f>
        <v>2239110</v>
      </c>
      <c r="E22" s="44">
        <f>SUM(1:33!E22)</f>
        <v>0</v>
      </c>
      <c r="F22" s="44">
        <f>SUM(1:33!F22)</f>
        <v>0</v>
      </c>
      <c r="G22" s="44">
        <f>SUM(Table3[[#This Row],[PROGRAM BASELINE]:[ONE-TIME ONLY]])</f>
        <v>2239110</v>
      </c>
      <c r="H22" s="55">
        <f>Table3[[#This Row],[TOTAL]]-Table3[[#This Row],[PROGRAM BASELINE]]</f>
        <v>0</v>
      </c>
    </row>
    <row r="23" spans="1:8" ht="18">
      <c r="A23" s="54" t="s">
        <v>24</v>
      </c>
      <c r="B23" s="10" t="s">
        <v>28</v>
      </c>
      <c r="C23" s="10" t="s">
        <v>27</v>
      </c>
      <c r="D23" s="44">
        <f>SUM(1:33!D23)</f>
        <v>745704</v>
      </c>
      <c r="E23" s="44">
        <f>SUM(1:33!E23)</f>
        <v>0</v>
      </c>
      <c r="F23" s="44">
        <f>SUM(1:33!F23)</f>
        <v>0</v>
      </c>
      <c r="G23" s="44">
        <f>SUM(Table3[[#This Row],[PROGRAM BASELINE]:[ONE-TIME ONLY]])</f>
        <v>745704</v>
      </c>
      <c r="H23" s="55">
        <f>Table3[[#This Row],[TOTAL]]-Table3[[#This Row],[PROGRAM BASELINE]]</f>
        <v>0</v>
      </c>
    </row>
    <row r="24" spans="1:8" ht="18">
      <c r="A24" s="58" t="s">
        <v>99</v>
      </c>
      <c r="B24" s="45" t="s">
        <v>102</v>
      </c>
      <c r="C24" s="45" t="s">
        <v>102</v>
      </c>
      <c r="D24" s="51">
        <f>SUM(D19:D23)</f>
        <v>11109814</v>
      </c>
      <c r="E24" s="49">
        <f>SUM(E19:E23)</f>
        <v>0</v>
      </c>
      <c r="F24" s="49">
        <f>SUM(F19:F23)</f>
        <v>0</v>
      </c>
      <c r="G24" s="51">
        <f>SUM(G19:G23)</f>
        <v>11109814</v>
      </c>
      <c r="H24" s="59">
        <f>SUM(H19:H23)</f>
        <v>0</v>
      </c>
    </row>
    <row r="25" spans="1:8" ht="15.75">
      <c r="A25" s="23"/>
      <c r="B25" s="38"/>
      <c r="C25" s="4"/>
      <c r="D25" s="4"/>
      <c r="E25" s="4"/>
      <c r="F25" s="4"/>
      <c r="G25" s="4"/>
      <c r="H25" s="7"/>
    </row>
    <row r="26" spans="1:8" ht="15.75">
      <c r="A26" s="23"/>
      <c r="B26" s="38"/>
      <c r="C26" s="4"/>
      <c r="D26" s="4"/>
      <c r="E26" s="4"/>
      <c r="F26" s="4"/>
      <c r="G26" s="4"/>
      <c r="H26" s="7"/>
    </row>
    <row r="27" spans="1:8" ht="15.75">
      <c r="A27" s="23"/>
      <c r="B27" s="38"/>
      <c r="C27" s="4"/>
      <c r="D27" s="4"/>
      <c r="E27" s="4"/>
      <c r="F27" s="4"/>
      <c r="G27" s="4"/>
      <c r="H27" s="7"/>
    </row>
    <row r="28" spans="1:8" ht="15.75">
      <c r="A28" s="19"/>
      <c r="B28" s="38"/>
      <c r="C28" s="4"/>
      <c r="D28" s="4"/>
      <c r="E28" s="4"/>
      <c r="F28" s="4"/>
      <c r="G28" s="4"/>
      <c r="H28" s="7"/>
    </row>
    <row r="29" spans="1:8" ht="15.75">
      <c r="A29" s="19"/>
      <c r="B29" s="38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38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6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7" t="s">
        <v>67</v>
      </c>
      <c r="B33" s="46">
        <v>92.324</v>
      </c>
      <c r="C33" s="47" t="s">
        <v>27</v>
      </c>
      <c r="D33" s="47" t="s">
        <v>68</v>
      </c>
      <c r="E33" s="48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3" r:id="rId3"/>
  <ignoredErrors>
    <ignoredError sqref="G19:G24 H19 H22:H24"/>
  </ignoredErrors>
  <tableParts>
    <tablePart r:id="rId2"/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114C-FFAA-45AE-999F-38E9ECD7F57F}">
  <sheetPr>
    <pageSetUpPr fitToPage="1"/>
  </sheetPr>
  <dimension ref="A1:H35"/>
  <sheetViews>
    <sheetView zoomScale="80" zoomScaleNormal="8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79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40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157384</v>
      </c>
      <c r="E19" s="50">
        <v>0</v>
      </c>
      <c r="F19" s="44">
        <v>0</v>
      </c>
      <c r="G19" s="26">
        <f>SUM(Table35791113151719212325272931333537[[#This Row],[PROGRAM BASELINE]:[ONE-TIME ONLY]])</f>
        <v>157384</v>
      </c>
      <c r="H19" s="55">
        <f>Table35791113151719212325272931333537[[#This Row],[TOTAL]]-Table35791113151719212325272931333537[[#This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78644</v>
      </c>
      <c r="E20" s="50">
        <v>0</v>
      </c>
      <c r="F20" s="50">
        <v>0</v>
      </c>
      <c r="G20" s="26">
        <f>SUM(Table35791113151719212325272931333537[[#This Row],[PROGRAM BASELINE]:[ONE-TIME ONLY]])</f>
        <v>78644</v>
      </c>
      <c r="H20" s="55">
        <f>Table35791113151719212325272931333537[[#This Row],[TOTAL]]-Table35791113151719212325272931333537[[#This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SUM(Table35791113151719212325272931333537[[#This Row],[PROGRAM BASELINE]:[ONE-TIME ONLY]])</f>
        <v>53308</v>
      </c>
      <c r="H21" s="55">
        <f>Table35791113151719212325272931333537[[#This Row],[TOTAL]]-Table35791113151719212325272931333537[[#This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90300</v>
      </c>
      <c r="E22" s="50">
        <v>0</v>
      </c>
      <c r="F22" s="50">
        <v>0</v>
      </c>
      <c r="G22" s="26">
        <f>SUM(Table35791113151719212325272931333537[[#This Row],[PROGRAM BASELINE]:[ONE-TIME ONLY]])</f>
        <v>90300</v>
      </c>
      <c r="H22" s="55">
        <f>Table35791113151719212325272931333537[[#This Row],[TOTAL]]-Table35791113151719212325272931333537[[#This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30073</v>
      </c>
      <c r="E23" s="50">
        <v>0</v>
      </c>
      <c r="F23" s="50">
        <v>0</v>
      </c>
      <c r="G23" s="26">
        <f>SUM(Table35791113151719212325272931333537[[#This Row],[PROGRAM BASELINE]:[ONE-TIME ONLY]])</f>
        <v>30073</v>
      </c>
      <c r="H23" s="55">
        <f>Table35791113151719212325272931333537[[#This Row],[TOTAL]]-Table35791113151719212325272931333537[[#This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409709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409709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G19:G24 H19:H20 H22:H24"/>
  </ignoredErrors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90FD-3B51-4675-8102-C0180D19572F}">
  <sheetPr>
    <pageSetUpPr fitToPage="1"/>
  </sheetPr>
  <dimension ref="A1:H35"/>
  <sheetViews>
    <sheetView zoomScale="80" zoomScaleNormal="8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80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41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122933</v>
      </c>
      <c r="E19" s="50">
        <v>0</v>
      </c>
      <c r="F19" s="44">
        <v>0</v>
      </c>
      <c r="G19" s="26">
        <f>SUM(Table357911131517192123252729313335[[#This Row],[PROGRAM BASELINE]:[ONE-TIME ONLY]])</f>
        <v>122933</v>
      </c>
      <c r="H19" s="55">
        <f>Table357911131517192123252729313335[[#This Row],[TOTAL]]-Table357911131517192123252729313335[[#This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61475</v>
      </c>
      <c r="E20" s="50">
        <v>0</v>
      </c>
      <c r="F20" s="50">
        <v>0</v>
      </c>
      <c r="G20" s="26">
        <f>SUM(Table357911131517192123252729313335[[#This Row],[PROGRAM BASELINE]:[ONE-TIME ONLY]])</f>
        <v>61475</v>
      </c>
      <c r="H20" s="55">
        <f>Table357911131517192123252729313335[[#This Row],[TOTAL]]-Table357911131517192123252729313335[[#This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SUM(Table357911131517192123252729313335[[#This Row],[PROGRAM BASELINE]:[ONE-TIME ONLY]])</f>
        <v>53308</v>
      </c>
      <c r="H21" s="55">
        <f>Table357911131517192123252729313335[[#This Row],[TOTAL]]-Table357911131517192123252729313335[[#This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57241</v>
      </c>
      <c r="E22" s="50">
        <v>0</v>
      </c>
      <c r="F22" s="50">
        <v>0</v>
      </c>
      <c r="G22" s="26">
        <f>SUM(Table357911131517192123252729313335[[#This Row],[PROGRAM BASELINE]:[ONE-TIME ONLY]])</f>
        <v>57241</v>
      </c>
      <c r="H22" s="55">
        <f>Table357911131517192123252729313335[[#This Row],[TOTAL]]-Table357911131517192123252729313335[[#This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19063</v>
      </c>
      <c r="E23" s="50">
        <v>0</v>
      </c>
      <c r="F23" s="50">
        <v>0</v>
      </c>
      <c r="G23" s="26">
        <f>SUM(Table357911131517192123252729313335[[#This Row],[PROGRAM BASELINE]:[ONE-TIME ONLY]])</f>
        <v>19063</v>
      </c>
      <c r="H23" s="55">
        <f>Table357911131517192123252729313335[[#This Row],[TOTAL]]-Table357911131517192123252729313335[[#This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314020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314020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G19:G24 H19:H20 E24:F24 H22:H24"/>
  </ignoredErrors>
  <tableParts>
    <tablePart r:id="rId2"/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A123D-7DCC-4C73-8F91-81FD0B28E952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81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42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124836</v>
      </c>
      <c r="E19" s="50">
        <v>0</v>
      </c>
      <c r="F19" s="44">
        <v>0</v>
      </c>
      <c r="G19" s="26">
        <f>SUM(Table3579111315171921232527293133[[#This Row],[PROGRAM BASELINE]:[ONE-TIME ONLY]])</f>
        <v>124836</v>
      </c>
      <c r="H19" s="55">
        <f>Table3579111315171921232527293133[[#This Row],[TOTAL]]-Table3579111315171921232527293133[[#This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62424</v>
      </c>
      <c r="E20" s="50">
        <v>0</v>
      </c>
      <c r="F20" s="50">
        <v>0</v>
      </c>
      <c r="G20" s="26">
        <f>SUM(Table3579111315171921232527293133[[#This Row],[PROGRAM BASELINE]:[ONE-TIME ONLY]])</f>
        <v>62424</v>
      </c>
      <c r="H20" s="55">
        <f>Table3579111315171921232527293133[[#This Row],[TOTAL]]-Table3579111315171921232527293133[[#This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SUM(Table3579111315171921232527293133[[#This Row],[PROGRAM BASELINE]:[ONE-TIME ONLY]])</f>
        <v>53308</v>
      </c>
      <c r="H21" s="55">
        <f>Table3579111315171921232527293133[[#This Row],[TOTAL]]-Table3579111315171921232527293133[[#This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59747</v>
      </c>
      <c r="E22" s="50">
        <v>0</v>
      </c>
      <c r="F22" s="50">
        <v>0</v>
      </c>
      <c r="G22" s="26">
        <f>SUM(Table3579111315171921232527293133[[#This Row],[PROGRAM BASELINE]:[ONE-TIME ONLY]])</f>
        <v>59747</v>
      </c>
      <c r="H22" s="55">
        <f>Table3579111315171921232527293133[[#This Row],[TOTAL]]-Table3579111315171921232527293133[[#This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19898</v>
      </c>
      <c r="E23" s="50">
        <v>0</v>
      </c>
      <c r="F23" s="50">
        <v>0</v>
      </c>
      <c r="G23" s="26">
        <f>SUM(Table3579111315171921232527293133[[#This Row],[PROGRAM BASELINE]:[ONE-TIME ONLY]])</f>
        <v>19898</v>
      </c>
      <c r="H23" s="55">
        <f>Table3579111315171921232527293133[[#This Row],[TOTAL]]-Table3579111315171921232527293133[[#This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320213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320213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54B4-6A8B-41FA-A154-3AD6AEBD7778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82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43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136953</v>
      </c>
      <c r="E19" s="50">
        <v>0</v>
      </c>
      <c r="F19" s="44">
        <v>0</v>
      </c>
      <c r="G19" s="26">
        <f>SUM(Table35791113151719212325272931[[#This Row],[PROGRAM BASELINE]:[ONE-TIME ONLY]])</f>
        <v>136953</v>
      </c>
      <c r="H19" s="55">
        <f>Table35791113151719212325272931[[#This Row],[TOTAL]]-Table35791113151719212325272931[[#This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68472</v>
      </c>
      <c r="E20" s="50">
        <v>0</v>
      </c>
      <c r="F20" s="50">
        <v>0</v>
      </c>
      <c r="G20" s="26">
        <f>SUM(Table35791113151719212325272931[[#This Row],[PROGRAM BASELINE]:[ONE-TIME ONLY]])</f>
        <v>68472</v>
      </c>
      <c r="H20" s="55">
        <f>Table35791113151719212325272931[[#This Row],[TOTAL]]-Table35791113151719212325272931[[#This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SUM(Table35791113151719212325272931[[#This Row],[PROGRAM BASELINE]:[ONE-TIME ONLY]])</f>
        <v>53308</v>
      </c>
      <c r="H21" s="55">
        <f>Table35791113151719212325272931[[#This Row],[TOTAL]]-Table35791113151719212325272931[[#This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75240</v>
      </c>
      <c r="E22" s="50">
        <v>0</v>
      </c>
      <c r="F22" s="50">
        <v>0</v>
      </c>
      <c r="G22" s="26">
        <f>SUM(Table35791113151719212325272931[[#This Row],[PROGRAM BASELINE]:[ONE-TIME ONLY]])</f>
        <v>75240</v>
      </c>
      <c r="H22" s="55">
        <f>Table35791113151719212325272931[[#This Row],[TOTAL]]-Table35791113151719212325272931[[#This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25057</v>
      </c>
      <c r="E23" s="50">
        <v>0</v>
      </c>
      <c r="F23" s="50">
        <v>0</v>
      </c>
      <c r="G23" s="26">
        <f>SUM(Table35791113151719212325272931[[#This Row],[PROGRAM BASELINE]:[ONE-TIME ONLY]])</f>
        <v>25057</v>
      </c>
      <c r="H23" s="55">
        <f>Table35791113151719212325272931[[#This Row],[TOTAL]]-Table35791113151719212325272931[[#This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359030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359030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6C2F-3845-4C4C-B41C-9D1B0A96C15D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83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44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126745</v>
      </c>
      <c r="E19" s="50">
        <v>0</v>
      </c>
      <c r="F19" s="44">
        <v>0</v>
      </c>
      <c r="G19" s="26">
        <f>SUM(Table357911131517192123252729[[#This Row],[PROGRAM BASELINE]:[ONE-TIME ONLY]])</f>
        <v>126745</v>
      </c>
      <c r="H19" s="55">
        <f>Table357911131517192123252729[[#This Row],[TOTAL]]-Table357911131517192123252729[[#This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63378</v>
      </c>
      <c r="E20" s="50">
        <v>0</v>
      </c>
      <c r="F20" s="50">
        <v>0</v>
      </c>
      <c r="G20" s="26">
        <f>SUM(Table357911131517192123252729[[#This Row],[PROGRAM BASELINE]:[ONE-TIME ONLY]])</f>
        <v>63378</v>
      </c>
      <c r="H20" s="55">
        <f>Table357911131517192123252729[[#This Row],[TOTAL]]-Table357911131517192123252729[[#This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SUM(Table357911131517192123252729[[#This Row],[PROGRAM BASELINE]:[ONE-TIME ONLY]])</f>
        <v>53307</v>
      </c>
      <c r="H21" s="55">
        <f>Table357911131517192123252729[[#This Row],[TOTAL]]-Table357911131517192123252729[[#This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62263</v>
      </c>
      <c r="E22" s="50">
        <v>0</v>
      </c>
      <c r="F22" s="50">
        <v>0</v>
      </c>
      <c r="G22" s="26">
        <f>SUM(Table357911131517192123252729[[#This Row],[PROGRAM BASELINE]:[ONE-TIME ONLY]])</f>
        <v>62263</v>
      </c>
      <c r="H22" s="55">
        <f>Table357911131517192123252729[[#This Row],[TOTAL]]-Table357911131517192123252729[[#This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20736</v>
      </c>
      <c r="E23" s="50">
        <v>0</v>
      </c>
      <c r="F23" s="50">
        <v>0</v>
      </c>
      <c r="G23" s="26">
        <f>SUM(Table357911131517192123252729[[#This Row],[PROGRAM BASELINE]:[ONE-TIME ONLY]])</f>
        <v>20736</v>
      </c>
      <c r="H23" s="55">
        <f>Table357911131517192123252729[[#This Row],[TOTAL]]-Table357911131517192123252729[[#This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326429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326429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3702E-7972-46EE-89A9-77DFFB41834F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84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45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133783</v>
      </c>
      <c r="E19" s="50">
        <v>0</v>
      </c>
      <c r="F19" s="44">
        <v>0</v>
      </c>
      <c r="G19" s="26">
        <f>SUM(Table3579111315171921232527[[#This Row],[PROGRAM BASELINE]:[ONE-TIME ONLY]])</f>
        <v>133783</v>
      </c>
      <c r="H19" s="55">
        <f>Table3579111315171921232527[[#This Row],[TOTAL]]-Table3579111315171921232527[[#This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66891</v>
      </c>
      <c r="E20" s="50">
        <v>0</v>
      </c>
      <c r="F20" s="50">
        <v>0</v>
      </c>
      <c r="G20" s="26">
        <f>SUM(Table3579111315171921232527[[#This Row],[PROGRAM BASELINE]:[ONE-TIME ONLY]])</f>
        <v>66891</v>
      </c>
      <c r="H20" s="55">
        <f>Table3579111315171921232527[[#This Row],[TOTAL]]-Table3579111315171921232527[[#This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SUM(Table3579111315171921232527[[#This Row],[PROGRAM BASELINE]:[ONE-TIME ONLY]])</f>
        <v>53307</v>
      </c>
      <c r="H21" s="55">
        <f>Table3579111315171921232527[[#This Row],[TOTAL]]-Table3579111315171921232527[[#This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71289</v>
      </c>
      <c r="E22" s="50">
        <v>0</v>
      </c>
      <c r="F22" s="50">
        <v>0</v>
      </c>
      <c r="G22" s="26">
        <f>SUM(Table3579111315171921232527[[#This Row],[PROGRAM BASELINE]:[ONE-TIME ONLY]])</f>
        <v>71289</v>
      </c>
      <c r="H22" s="55">
        <f>Table3579111315171921232527[[#This Row],[TOTAL]]-Table3579111315171921232527[[#This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23741</v>
      </c>
      <c r="E23" s="50">
        <v>0</v>
      </c>
      <c r="F23" s="50">
        <v>0</v>
      </c>
      <c r="G23" s="26">
        <f>SUM(Table3579111315171921232527[[#This Row],[PROGRAM BASELINE]:[ONE-TIME ONLY]])</f>
        <v>23741</v>
      </c>
      <c r="H23" s="55">
        <f>Table3579111315171921232527[[#This Row],[TOTAL]]-Table3579111315171921232527[[#This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349011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349011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1CE1-7973-4CDD-97D5-3F31C2B3B8EE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85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46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134757</v>
      </c>
      <c r="E19" s="50">
        <v>0</v>
      </c>
      <c r="F19" s="44">
        <v>0</v>
      </c>
      <c r="G19" s="26">
        <f>SUM(Table35791113151719212325[[#This Row],[PROGRAM BASELINE]:[ONE-TIME ONLY]])</f>
        <v>134757</v>
      </c>
      <c r="H19" s="55">
        <f>Table35791113151719212325[[#This Row],[TOTAL]]-Table35791113151719212325[[#This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67381</v>
      </c>
      <c r="E20" s="50">
        <v>0</v>
      </c>
      <c r="F20" s="50">
        <v>0</v>
      </c>
      <c r="G20" s="26">
        <f>SUM(Table35791113151719212325[[#This Row],[PROGRAM BASELINE]:[ONE-TIME ONLY]])</f>
        <v>67381</v>
      </c>
      <c r="H20" s="55">
        <f>Table35791113151719212325[[#This Row],[TOTAL]]-Table35791113151719212325[[#This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SUM(Table35791113151719212325[[#This Row],[PROGRAM BASELINE]:[ONE-TIME ONLY]])</f>
        <v>53308</v>
      </c>
      <c r="H21" s="55">
        <f>Table35791113151719212325[[#This Row],[TOTAL]]-Table35791113151719212325[[#This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72821</v>
      </c>
      <c r="E22" s="50">
        <v>0</v>
      </c>
      <c r="F22" s="50">
        <v>0</v>
      </c>
      <c r="G22" s="26">
        <f>SUM(Table35791113151719212325[[#This Row],[PROGRAM BASELINE]:[ONE-TIME ONLY]])</f>
        <v>72821</v>
      </c>
      <c r="H22" s="55">
        <f>Table35791113151719212325[[#This Row],[TOTAL]]-Table35791113151719212325[[#This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24252</v>
      </c>
      <c r="E23" s="50">
        <v>0</v>
      </c>
      <c r="F23" s="50">
        <v>0</v>
      </c>
      <c r="G23" s="26">
        <f>SUM(Table35791113151719212325[[#This Row],[PROGRAM BASELINE]:[ONE-TIME ONLY]])</f>
        <v>24252</v>
      </c>
      <c r="H23" s="55">
        <f>Table35791113151719212325[[#This Row],[TOTAL]]-Table35791113151719212325[[#This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352519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352519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9BB4-CB68-4C50-841D-951FB940F42C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86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69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421167</v>
      </c>
      <c r="E19" s="50">
        <v>0</v>
      </c>
      <c r="F19" s="44">
        <v>0</v>
      </c>
      <c r="G19" s="26">
        <f>SUM(Table357911131517192123[[#This Row],[PROGRAM BASELINE]:[ONE-TIME ONLY]])</f>
        <v>421167</v>
      </c>
      <c r="H19" s="55">
        <f>Table357911131517192123[[#This Row],[TOTAL]]-Table357911131517192123[[#This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210522</v>
      </c>
      <c r="E20" s="50">
        <v>0</v>
      </c>
      <c r="F20" s="50">
        <v>0</v>
      </c>
      <c r="G20" s="26">
        <f>SUM(Table357911131517192123[[#This Row],[PROGRAM BASELINE]:[ONE-TIME ONLY]])</f>
        <v>210522</v>
      </c>
      <c r="H20" s="55">
        <f>Table357911131517192123[[#This Row],[TOTAL]]-Table357911131517192123[[#This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SUM(Table357911131517192123[[#This Row],[PROGRAM BASELINE]:[ONE-TIME ONLY]])</f>
        <v>53308</v>
      </c>
      <c r="H21" s="55">
        <f>Table357911131517192123[[#This Row],[TOTAL]]-Table357911131517192123[[#This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186715</v>
      </c>
      <c r="E22" s="50">
        <v>0</v>
      </c>
      <c r="F22" s="50">
        <v>0</v>
      </c>
      <c r="G22" s="26">
        <f>SUM(Table357911131517192123[[#This Row],[PROGRAM BASELINE]:[ONE-TIME ONLY]])</f>
        <v>186715</v>
      </c>
      <c r="H22" s="55">
        <f>Table357911131517192123[[#This Row],[TOTAL]]-Table357911131517192123[[#This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62183</v>
      </c>
      <c r="E23" s="50">
        <v>0</v>
      </c>
      <c r="F23" s="50">
        <v>0</v>
      </c>
      <c r="G23" s="26">
        <f>SUM(Table357911131517192123[[#This Row],[PROGRAM BASELINE]:[ONE-TIME ONLY]])</f>
        <v>62183</v>
      </c>
      <c r="H23" s="55">
        <f>Table357911131517192123[[#This Row],[TOTAL]]-Table357911131517192123[[#This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933895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933895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15628-D9AE-438F-B14D-C36F6DF100E2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87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47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153656</v>
      </c>
      <c r="E19" s="50">
        <v>0</v>
      </c>
      <c r="F19" s="44">
        <v>0</v>
      </c>
      <c r="G19" s="26">
        <f>SUM(Table3579111315171921[[#This Row],[PROGRAM BASELINE]:[ONE-TIME ONLY]])</f>
        <v>153656</v>
      </c>
      <c r="H19" s="55">
        <f>Table3579111315171921[[#This Row],[TOTAL]]-Table3579111315171921[[#This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76786</v>
      </c>
      <c r="E20" s="50">
        <v>0</v>
      </c>
      <c r="F20" s="50">
        <v>0</v>
      </c>
      <c r="G20" s="26">
        <f>SUM(Table3579111315171921[[#This Row],[PROGRAM BASELINE]:[ONE-TIME ONLY]])</f>
        <v>76786</v>
      </c>
      <c r="H20" s="55">
        <f>Table3579111315171921[[#This Row],[TOTAL]]-Table3579111315171921[[#This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SUM(Table3579111315171921[[#This Row],[PROGRAM BASELINE]:[ONE-TIME ONLY]])</f>
        <v>53307</v>
      </c>
      <c r="H21" s="55">
        <f>Table3579111315171921[[#This Row],[TOTAL]]-Table3579111315171921[[#This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94889</v>
      </c>
      <c r="E22" s="50">
        <v>0</v>
      </c>
      <c r="F22" s="50">
        <v>0</v>
      </c>
      <c r="G22" s="26">
        <f>SUM(Table3579111315171921[[#This Row],[PROGRAM BASELINE]:[ONE-TIME ONLY]])</f>
        <v>94889</v>
      </c>
      <c r="H22" s="55">
        <f>Table3579111315171921[[#This Row],[TOTAL]]-Table3579111315171921[[#This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31602</v>
      </c>
      <c r="E23" s="50">
        <v>0</v>
      </c>
      <c r="F23" s="50">
        <v>0</v>
      </c>
      <c r="G23" s="26">
        <f>SUM(Table3579111315171921[[#This Row],[PROGRAM BASELINE]:[ONE-TIME ONLY]])</f>
        <v>31602</v>
      </c>
      <c r="H23" s="55">
        <f>Table3579111315171921[[#This Row],[TOTAL]]-Table3579111315171921[[#This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410240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410240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6383-89E7-401F-A5EE-4733EA1AED86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88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48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180843</v>
      </c>
      <c r="E19" s="50">
        <v>0</v>
      </c>
      <c r="F19" s="44">
        <v>0</v>
      </c>
      <c r="G19" s="26">
        <f>SUM(Table35791113151719[[#This Row],[PROGRAM BASELINE]:[ONE-TIME ONLY]])</f>
        <v>180843</v>
      </c>
      <c r="H19" s="55">
        <f>Table35791113151719[[#This Row],[TOTAL]]-Table35791113151719[[#This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90374</v>
      </c>
      <c r="E20" s="50">
        <v>0</v>
      </c>
      <c r="F20" s="50">
        <v>0</v>
      </c>
      <c r="G20" s="26">
        <f>SUM(Table35791113151719[[#This Row],[PROGRAM BASELINE]:[ONE-TIME ONLY]])</f>
        <v>90374</v>
      </c>
      <c r="H20" s="55">
        <f>Table35791113151719[[#This Row],[TOTAL]]-Table35791113151719[[#This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SUM(Table35791113151719[[#This Row],[PROGRAM BASELINE]:[ONE-TIME ONLY]])</f>
        <v>53307</v>
      </c>
      <c r="H21" s="55">
        <f>Table35791113151719[[#This Row],[TOTAL]]-Table35791113151719[[#This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107529</v>
      </c>
      <c r="E22" s="50">
        <v>0</v>
      </c>
      <c r="F22" s="50">
        <v>0</v>
      </c>
      <c r="G22" s="26">
        <f>SUM(Table35791113151719[[#This Row],[PROGRAM BASELINE]:[ONE-TIME ONLY]])</f>
        <v>107529</v>
      </c>
      <c r="H22" s="55">
        <f>Table35791113151719[[#This Row],[TOTAL]]-Table35791113151719[[#This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35811</v>
      </c>
      <c r="E23" s="50">
        <v>0</v>
      </c>
      <c r="F23" s="50">
        <v>0</v>
      </c>
      <c r="G23" s="26">
        <f>SUM(Table35791113151719[[#This Row],[PROGRAM BASELINE]:[ONE-TIME ONLY]])</f>
        <v>35811</v>
      </c>
      <c r="H23" s="55">
        <f>Table35791113151719[[#This Row],[TOTAL]]-Table35791113151719[[#This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467864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467864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7C16-14D9-455A-94AF-F5673536C3CB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71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30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121757</v>
      </c>
      <c r="E19" s="50">
        <v>0</v>
      </c>
      <c r="F19" s="50">
        <v>0</v>
      </c>
      <c r="G19" s="26">
        <f>SUM(Table357911131517192123252729313335373941434547495153[[#This Row],[PROGRAM BASELINE]:[ONE-TIME ONLY]])</f>
        <v>121757</v>
      </c>
      <c r="H19" s="55">
        <f>Table357911131517192123252729313335373941434547495153[[#This Row],[TOTAL]]-Table357911131517192123252729313335373941434547495153[[#This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60888</v>
      </c>
      <c r="E20" s="50">
        <v>0</v>
      </c>
      <c r="F20" s="50">
        <v>0</v>
      </c>
      <c r="G20" s="26">
        <f>SUM(Table357911131517192123252729313335373941434547495153[[#This Row],[PROGRAM BASELINE]:[ONE-TIME ONLY]])</f>
        <v>60888</v>
      </c>
      <c r="H20" s="55">
        <f>Table357911131517192123252729313335373941434547495153[[#This Row],[TOTAL]]-Table357911131517192123252729313335373941434547495153[[#This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SUM(Table357911131517192123252729313335373941434547495153[[#This Row],[PROGRAM BASELINE]:[ONE-TIME ONLY]])</f>
        <v>53307</v>
      </c>
      <c r="H21" s="55">
        <f>Table357911131517192123252729313335373941434547495153[[#This Row],[TOTAL]]-Table357911131517192123252729313335373941434547495153[[#This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55697</v>
      </c>
      <c r="E22" s="50">
        <v>0</v>
      </c>
      <c r="F22" s="50">
        <v>0</v>
      </c>
      <c r="G22" s="26">
        <f>SUM(Table357911131517192123252729313335373941434547495153[[#This Row],[PROGRAM BASELINE]:[ONE-TIME ONLY]])</f>
        <v>55697</v>
      </c>
      <c r="H22" s="55">
        <f>Table357911131517192123252729313335373941434547495153[[#This Row],[TOTAL]]-Table357911131517192123252729313335373941434547495153[[#This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18548</v>
      </c>
      <c r="E23" s="50">
        <v>0</v>
      </c>
      <c r="F23" s="50">
        <v>0</v>
      </c>
      <c r="G23" s="26">
        <f>SUM(Table357911131517192123252729313335373941434547495153[[#This Row],[PROGRAM BASELINE]:[ONE-TIME ONLY]])</f>
        <v>18548</v>
      </c>
      <c r="H23" s="55">
        <f>Table357911131517192123252729313335373941434547495153[[#This Row],[TOTAL]]-Table357911131517192123252729313335373941434547495153[[#This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>SUM(D19:D23)</f>
        <v>310197</v>
      </c>
      <c r="E24" s="51">
        <f>SUM(E19:E23)</f>
        <v>0</v>
      </c>
      <c r="F24" s="51">
        <f>SUM(F19:F23)</f>
        <v>0</v>
      </c>
      <c r="G24" s="25">
        <f>SUM(G19:G23)</f>
        <v>310197</v>
      </c>
      <c r="H24" s="59">
        <f aca="true" t="shared" si="0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1759-D8EF-4B12-B41C-C39BB1A72513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89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49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267257</v>
      </c>
      <c r="E19" s="50">
        <v>0</v>
      </c>
      <c r="F19" s="44">
        <v>0</v>
      </c>
      <c r="G19" s="26">
        <f>SUM(Table357911131517[[#This Row],[PROGRAM BASELINE]:[ONE-TIME ONLY]])</f>
        <v>267257</v>
      </c>
      <c r="H19" s="55">
        <f>Table357911131517[[#This Row],[TOTAL]]-Table357911131517[[#This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133581</v>
      </c>
      <c r="E20" s="50">
        <v>0</v>
      </c>
      <c r="F20" s="50">
        <v>0</v>
      </c>
      <c r="G20" s="26">
        <f>SUM(Table357911131517[[#This Row],[PROGRAM BASELINE]:[ONE-TIME ONLY]])</f>
        <v>133581</v>
      </c>
      <c r="H20" s="55">
        <f>Table357911131517[[#This Row],[TOTAL]]-Table357911131517[[#This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SUM(Table357911131517[[#This Row],[PROGRAM BASELINE]:[ONE-TIME ONLY]])</f>
        <v>53308</v>
      </c>
      <c r="H21" s="55">
        <f>Table357911131517[[#This Row],[TOTAL]]-Table357911131517[[#This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125819</v>
      </c>
      <c r="E22" s="50">
        <v>0</v>
      </c>
      <c r="F22" s="50">
        <v>0</v>
      </c>
      <c r="G22" s="26">
        <f>SUM(Table357911131517[[#This Row],[PROGRAM BASELINE]:[ONE-TIME ONLY]])</f>
        <v>125819</v>
      </c>
      <c r="H22" s="55">
        <f>Table357911131517[[#This Row],[TOTAL]]-Table357911131517[[#This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41902</v>
      </c>
      <c r="E23" s="50">
        <v>0</v>
      </c>
      <c r="F23" s="50">
        <v>0</v>
      </c>
      <c r="G23" s="26">
        <f>SUM(Table357911131517[[#This Row],[PROGRAM BASELINE]:[ONE-TIME ONLY]])</f>
        <v>41902</v>
      </c>
      <c r="H23" s="55">
        <f>Table357911131517[[#This Row],[TOTAL]]-Table357911131517[[#This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621867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621867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60547-40BE-426F-AC6E-8F39A79DB1B7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90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50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6.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308412</v>
      </c>
      <c r="E19" s="50">
        <v>0</v>
      </c>
      <c r="F19" s="44">
        <v>0</v>
      </c>
      <c r="G19" s="26">
        <f>SUM(Table3579111315[[#This Row],[PROGRAM BASELINE]:[ONE-TIME ONLY]])</f>
        <v>308412</v>
      </c>
      <c r="H19" s="55">
        <f>Table3579111315[[#This Row],[TOTAL]]-Table3579111315[[#This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154144</v>
      </c>
      <c r="E20" s="50">
        <v>0</v>
      </c>
      <c r="F20" s="50">
        <v>0</v>
      </c>
      <c r="G20" s="26">
        <f>SUM(Table3579111315[[#This Row],[PROGRAM BASELINE]:[ONE-TIME ONLY]])</f>
        <v>154144</v>
      </c>
      <c r="H20" s="55">
        <f>Table3579111315[[#This Row],[TOTAL]]-Table3579111315[[#This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SUM(Table3579111315[[#This Row],[PROGRAM BASELINE]:[ONE-TIME ONLY]])</f>
        <v>53308</v>
      </c>
      <c r="H21" s="55">
        <f>Table3579111315[[#This Row],[TOTAL]]-Table3579111315[[#This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133820</v>
      </c>
      <c r="E22" s="50">
        <v>0</v>
      </c>
      <c r="F22" s="50">
        <v>0</v>
      </c>
      <c r="G22" s="26">
        <f>SUM(Table3579111315[[#This Row],[PROGRAM BASELINE]:[ONE-TIME ONLY]])</f>
        <v>133820</v>
      </c>
      <c r="H22" s="55">
        <f>Table3579111315[[#This Row],[TOTAL]]-Table3579111315[[#This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44567</v>
      </c>
      <c r="E23" s="50">
        <v>0</v>
      </c>
      <c r="F23" s="50">
        <v>0</v>
      </c>
      <c r="G23" s="26">
        <f>SUM(Table3579111315[[#This Row],[PROGRAM BASELINE]:[ONE-TIME ONLY]])</f>
        <v>44567</v>
      </c>
      <c r="H23" s="55">
        <f>Table3579111315[[#This Row],[TOTAL]]-Table3579111315[[#This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694251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694251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58955-98BA-490C-9D95-2B3A11659CAF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91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51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27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27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27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27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27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283255</v>
      </c>
      <c r="E19" s="50">
        <v>0</v>
      </c>
      <c r="F19" s="44">
        <v>0</v>
      </c>
      <c r="G19" s="26">
        <f>SUM(Table35791113[[#This Row],[PROGRAM BASELINE]:[ONE-TIME ONLY]])</f>
        <v>283255</v>
      </c>
      <c r="H19" s="55">
        <f>Table35791113[[#This Row],[TOTAL]]-Table35791113[[#This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141581</v>
      </c>
      <c r="E20" s="50">
        <v>0</v>
      </c>
      <c r="F20" s="50">
        <v>0</v>
      </c>
      <c r="G20" s="26">
        <f>SUM(Table35791113[[#This Row],[PROGRAM BASELINE]:[ONE-TIME ONLY]])</f>
        <v>141581</v>
      </c>
      <c r="H20" s="55">
        <f>Table35791113[[#This Row],[TOTAL]]-Table35791113[[#This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SUM(Table35791113[[#This Row],[PROGRAM BASELINE]:[ONE-TIME ONLY]])</f>
        <v>53308</v>
      </c>
      <c r="H21" s="55">
        <f>Table35791113[[#This Row],[TOTAL]]-Table35791113[[#This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134009</v>
      </c>
      <c r="E22" s="50">
        <v>0</v>
      </c>
      <c r="F22" s="50">
        <v>0</v>
      </c>
      <c r="G22" s="26">
        <f>SUM(Table35791113[[#This Row],[PROGRAM BASELINE]:[ONE-TIME ONLY]])</f>
        <v>134009</v>
      </c>
      <c r="H22" s="55">
        <f>Table35791113[[#This Row],[TOTAL]]-Table35791113[[#This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44629</v>
      </c>
      <c r="E23" s="50">
        <v>0</v>
      </c>
      <c r="F23" s="50">
        <v>0</v>
      </c>
      <c r="G23" s="26">
        <f>SUM(Table35791113[[#This Row],[PROGRAM BASELINE]:[ONE-TIME ONLY]])</f>
        <v>44629</v>
      </c>
      <c r="H23" s="55">
        <f>Table35791113[[#This Row],[TOTAL]]-Table35791113[[#This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656782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656782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D6B4F-EA27-479C-BA0E-BDD7D96E939A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92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52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200468</v>
      </c>
      <c r="E19" s="50">
        <v>0</v>
      </c>
      <c r="F19" s="44">
        <v>0</v>
      </c>
      <c r="G19" s="26">
        <f>SUM(Table357911[[#This Row],[PROGRAM BASELINE]:[ONE-TIME ONLY]])</f>
        <v>200468</v>
      </c>
      <c r="H19" s="55">
        <f>Table357911[[#This Row],[TOTAL]]-Table357911[[#This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100191</v>
      </c>
      <c r="E20" s="50">
        <v>0</v>
      </c>
      <c r="F20" s="50">
        <v>0</v>
      </c>
      <c r="G20" s="26">
        <f>SUM(Table357911[[#This Row],[PROGRAM BASELINE]:[ONE-TIME ONLY]])</f>
        <v>100191</v>
      </c>
      <c r="H20" s="55">
        <f>Table357911[[#This Row],[TOTAL]]-Table357911[[#This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SUM(Table357911[[#This Row],[PROGRAM BASELINE]:[ONE-TIME ONLY]])</f>
        <v>53307</v>
      </c>
      <c r="H21" s="55">
        <f>Table357911[[#This Row],[TOTAL]]-Table357911[[#This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96742</v>
      </c>
      <c r="E22" s="50">
        <v>0</v>
      </c>
      <c r="F22" s="50">
        <v>0</v>
      </c>
      <c r="G22" s="26">
        <f>SUM(Table357911[[#This Row],[PROGRAM BASELINE]:[ONE-TIME ONLY]])</f>
        <v>96742</v>
      </c>
      <c r="H22" s="55">
        <f>Table357911[[#This Row],[TOTAL]]-Table357911[[#This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32219</v>
      </c>
      <c r="E23" s="50">
        <v>0</v>
      </c>
      <c r="F23" s="50">
        <v>0</v>
      </c>
      <c r="G23" s="26">
        <f>SUM(Table357911[[#This Row],[PROGRAM BASELINE]:[ONE-TIME ONLY]])</f>
        <v>32219</v>
      </c>
      <c r="H23" s="55">
        <f>Table357911[[#This Row],[TOTAL]]-Table357911[[#This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482927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482927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0C6B-0E79-4A7B-8F3F-1E3BE7149A87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93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53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127561</v>
      </c>
      <c r="E19" s="50">
        <v>0</v>
      </c>
      <c r="F19" s="44">
        <v>0</v>
      </c>
      <c r="G19" s="26">
        <f>SUM(Table3579[[#This Row],[PROGRAM BASELINE]:[ONE-TIME ONLY]])</f>
        <v>127561</v>
      </c>
      <c r="H19" s="55">
        <f>Table3579[[#This Row],[TOTAL]]-Table3579[[#This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63788</v>
      </c>
      <c r="E20" s="50">
        <v>0</v>
      </c>
      <c r="F20" s="50">
        <v>0</v>
      </c>
      <c r="G20" s="26">
        <f>SUM(Table3579[[#This Row],[PROGRAM BASELINE]:[ONE-TIME ONLY]])</f>
        <v>63788</v>
      </c>
      <c r="H20" s="55">
        <f>Table3579[[#This Row],[TOTAL]]-Table3579[[#This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SUM(Table3579[[#This Row],[PROGRAM BASELINE]:[ONE-TIME ONLY]])</f>
        <v>53308</v>
      </c>
      <c r="H21" s="55">
        <f>Table3579[[#This Row],[TOTAL]]-Table3579[[#This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63341</v>
      </c>
      <c r="E22" s="50">
        <v>0</v>
      </c>
      <c r="F22" s="50">
        <v>0</v>
      </c>
      <c r="G22" s="26">
        <f>SUM(Table3579[[#This Row],[PROGRAM BASELINE]:[ONE-TIME ONLY]])</f>
        <v>63341</v>
      </c>
      <c r="H22" s="55">
        <f>Table3579[[#This Row],[TOTAL]]-Table3579[[#This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21095</v>
      </c>
      <c r="E23" s="50">
        <v>0</v>
      </c>
      <c r="F23" s="50">
        <v>0</v>
      </c>
      <c r="G23" s="26">
        <f>SUM(Table3579[[#This Row],[PROGRAM BASELINE]:[ONE-TIME ONLY]])</f>
        <v>21095</v>
      </c>
      <c r="H23" s="55">
        <f>Table3579[[#This Row],[TOTAL]]-Table3579[[#This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329093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329093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7199-B888-41FE-9F0A-DBB866C13FA9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94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54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121933</v>
      </c>
      <c r="E19" s="50">
        <v>0</v>
      </c>
      <c r="F19" s="44">
        <v>0</v>
      </c>
      <c r="G19" s="26">
        <f>SUM(Table357[[#This Row],[PROGRAM BASELINE]:[ONE-TIME ONLY]])</f>
        <v>121933</v>
      </c>
      <c r="H19" s="55">
        <f>Table357[[#This Row],[TOTAL]]-Table357[[#This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60973</v>
      </c>
      <c r="E20" s="50">
        <v>0</v>
      </c>
      <c r="F20" s="50">
        <v>0</v>
      </c>
      <c r="G20" s="26">
        <f>SUM(Table357[[#This Row],[PROGRAM BASELINE]:[ONE-TIME ONLY]])</f>
        <v>60973</v>
      </c>
      <c r="H20" s="55">
        <f>Table357[[#This Row],[TOTAL]]-Table357[[#This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SUM(Table357[[#This Row],[PROGRAM BASELINE]:[ONE-TIME ONLY]])</f>
        <v>53307</v>
      </c>
      <c r="H21" s="55">
        <f>Table357[[#This Row],[TOTAL]]-Table357[[#This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55922</v>
      </c>
      <c r="E22" s="50">
        <v>0</v>
      </c>
      <c r="F22" s="50">
        <v>0</v>
      </c>
      <c r="G22" s="26">
        <f>SUM(Table357[[#This Row],[PROGRAM BASELINE]:[ONE-TIME ONLY]])</f>
        <v>55922</v>
      </c>
      <c r="H22" s="55">
        <f>Table357[[#This Row],[TOTAL]]-Table357[[#This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18624</v>
      </c>
      <c r="E23" s="50">
        <v>0</v>
      </c>
      <c r="F23" s="50">
        <v>0</v>
      </c>
      <c r="G23" s="26">
        <f>SUM(Table357[[#This Row],[PROGRAM BASELINE]:[ONE-TIME ONLY]])</f>
        <v>18624</v>
      </c>
      <c r="H23" s="55">
        <f>Table357[[#This Row],[TOTAL]]-Table357[[#This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310759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310759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E7A9D-1F25-416F-A577-4489F145168C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95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55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125002</v>
      </c>
      <c r="E19" s="50">
        <v>0</v>
      </c>
      <c r="F19" s="44">
        <v>0</v>
      </c>
      <c r="G19" s="26">
        <f>SUM(Table35[[#This Row],[PROGRAM BASELINE]:[ONE-TIME ONLY]])</f>
        <v>125002</v>
      </c>
      <c r="H19" s="55">
        <f>Table35[[#This Row],[TOTAL]]-Table35[[#This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62508</v>
      </c>
      <c r="E20" s="50">
        <v>0</v>
      </c>
      <c r="F20" s="50">
        <v>0</v>
      </c>
      <c r="G20" s="26">
        <f>SUM(Table35[[#This Row],[PROGRAM BASELINE]:[ONE-TIME ONLY]])</f>
        <v>62508</v>
      </c>
      <c r="H20" s="55">
        <f>Table35[[#This Row],[TOTAL]]-Table35[[#This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v>53308</v>
      </c>
      <c r="H21" s="55">
        <f>Table35[[#This Row],[TOTAL]]-Table35[[#This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59967</v>
      </c>
      <c r="E22" s="50">
        <v>0</v>
      </c>
      <c r="F22" s="50">
        <v>0</v>
      </c>
      <c r="G22" s="26">
        <f>SUM(Table35[[#This Row],[PROGRAM BASELINE]:[ONE-TIME ONLY]])</f>
        <v>59967</v>
      </c>
      <c r="H22" s="55">
        <f>Table35[[#This Row],[TOTAL]]-Table35[[#This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19972</v>
      </c>
      <c r="E23" s="50">
        <v>0</v>
      </c>
      <c r="F23" s="50">
        <v>0</v>
      </c>
      <c r="G23" s="26">
        <f>SUM(Table35[[#This Row],[PROGRAM BASELINE]:[ONE-TIME ONLY]])</f>
        <v>19972</v>
      </c>
      <c r="H23" s="55">
        <f>Table35[[#This Row],[TOTAL]]-Table35[[#This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320757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320757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D92-AFE6-4DCA-8A12-7E1B42F5F8A3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96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56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131113</v>
      </c>
      <c r="E19" s="50">
        <v>0</v>
      </c>
      <c r="F19" s="44">
        <v>0</v>
      </c>
      <c r="G19" s="26">
        <f>SUM(Table3555[[#This Row],[PROGRAM BASELINE]:[ONE-TIME ONLY]])</f>
        <v>131113</v>
      </c>
      <c r="H19" s="55">
        <f>Table3555[[#This Row],[TOTAL]]-Table3555[[#This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65561</v>
      </c>
      <c r="E20" s="50">
        <v>0</v>
      </c>
      <c r="F20" s="50">
        <v>0</v>
      </c>
      <c r="G20" s="26">
        <f>SUM(Table3555[[#This Row],[PROGRAM BASELINE]:[ONE-TIME ONLY]])</f>
        <v>65561</v>
      </c>
      <c r="H20" s="55">
        <f>Table3555[[#This Row],[TOTAL]]-Table3555[[#This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SUM(Table3555[[#This Row],[PROGRAM BASELINE]:[ONE-TIME ONLY]])</f>
        <v>53308</v>
      </c>
      <c r="H21" s="55">
        <f>Table3555[[#This Row],[TOTAL]]-Table3555[[#This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68021</v>
      </c>
      <c r="E22" s="50">
        <v>0</v>
      </c>
      <c r="F22" s="50">
        <v>0</v>
      </c>
      <c r="G22" s="26">
        <f>SUM(Table3555[[#This Row],[PROGRAM BASELINE]:[ONE-TIME ONLY]])</f>
        <v>68021</v>
      </c>
      <c r="H22" s="55">
        <f>Table3555[[#This Row],[TOTAL]]-Table3555[[#This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22653</v>
      </c>
      <c r="E23" s="50">
        <v>0</v>
      </c>
      <c r="F23" s="50">
        <v>0</v>
      </c>
      <c r="G23" s="26">
        <f>SUM(Table3555[[#This Row],[PROGRAM BASELINE]:[ONE-TIME ONLY]])</f>
        <v>22653</v>
      </c>
      <c r="H23" s="55">
        <f>Table3555[[#This Row],[TOTAL]]-Table3555[[#This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:H24">SUM(D19:D23)</f>
        <v>340656</v>
      </c>
      <c r="E24" s="51">
        <f t="shared" si="0"/>
        <v>0</v>
      </c>
      <c r="F24" s="51">
        <f t="shared" si="0"/>
        <v>0</v>
      </c>
      <c r="G24" s="25">
        <f t="shared" si="0"/>
        <v>340656</v>
      </c>
      <c r="H24" s="59">
        <f t="shared" si="0"/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A8476-3035-4BED-979B-CD617F46A4C8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72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35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125534</v>
      </c>
      <c r="E19" s="50">
        <v>0</v>
      </c>
      <c r="F19" s="44">
        <v>0</v>
      </c>
      <c r="G19" s="26">
        <f>SUM(Table3579111315171921232527293133353739414345474951[[#This Row],[PROGRAM BASELINE]:[ONE-TIME ONLY]])</f>
        <v>125534</v>
      </c>
      <c r="H19" s="55">
        <f>Table3579111315171921232527293133353739414345474951[[#This Row],[TOTAL]]-Table3579111315171921232527293133353739414345474951[[#This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62774</v>
      </c>
      <c r="E20" s="50">
        <v>0</v>
      </c>
      <c r="F20" s="44">
        <v>0</v>
      </c>
      <c r="G20" s="26">
        <f>SUM(Table3579111315171921232527293133353739414345474951[[#This Row],[PROGRAM BASELINE]:[ONE-TIME ONLY]])</f>
        <v>62774</v>
      </c>
      <c r="H20" s="55">
        <f>Table3579111315171921232527293133353739414345474951[[#This Row],[TOTAL]]-Table3579111315171921232527293133353739414345474951[[#This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44">
        <v>0</v>
      </c>
      <c r="G21" s="26">
        <f>SUM(Table357911131517192123252729313335373941434547495153[[#This Row],[PROGRAM BASELINE]:[ONE-TIME ONLY]])</f>
        <v>53307</v>
      </c>
      <c r="H21" s="55">
        <f>Table3579111315171921232527293133353739414345474951[[#This Row],[TOTAL]]-Table3579111315171921232527293133353739414345474951[[#This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60667</v>
      </c>
      <c r="E22" s="50">
        <v>0</v>
      </c>
      <c r="F22" s="44">
        <v>0</v>
      </c>
      <c r="G22" s="26">
        <f>SUM(Table3579111315171921232527293133353739414345474951[[#This Row],[PROGRAM BASELINE]:[ONE-TIME ONLY]])</f>
        <v>60667</v>
      </c>
      <c r="H22" s="55">
        <f>Table3579111315171921232527293133353739414345474951[[#This Row],[TOTAL]]-Table3579111315171921232527293133353739414345474951[[#This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20205</v>
      </c>
      <c r="E23" s="50">
        <v>0</v>
      </c>
      <c r="F23" s="44">
        <v>0</v>
      </c>
      <c r="G23" s="26">
        <f>SUM(Table3579111315171921232527293133353739414345474951[[#This Row],[PROGRAM BASELINE]:[ONE-TIME ONLY]])</f>
        <v>20205</v>
      </c>
      <c r="H23" s="55">
        <f>Table3579111315171921232527293133353739414345474951[[#This Row],[TOTAL]]-Table3579111315171921232527293133353739414345474951[[#This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322487</v>
      </c>
      <c r="E24" s="51">
        <f aca="true" t="shared" si="1" ref="E24">SUM(E19:E23)</f>
        <v>0</v>
      </c>
      <c r="F24" s="51">
        <f aca="true" t="shared" si="2" ref="F24:G24">SUM(F19:F23)</f>
        <v>0</v>
      </c>
      <c r="G24" s="25">
        <f t="shared" si="2"/>
        <v>322487</v>
      </c>
      <c r="H24" s="59">
        <f aca="true" t="shared" si="3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05FF-EF42-41CF-B67D-DB13AD839F65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73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31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126570</v>
      </c>
      <c r="E19" s="50">
        <v>0</v>
      </c>
      <c r="F19" s="44">
        <v>0</v>
      </c>
      <c r="G19" s="26">
        <f>SUM(Table35791113151719212325272931333537394143454749[[#This Row],[PROGRAM BASELINE]:[ONE-TIME ONLY]])</f>
        <v>126570</v>
      </c>
      <c r="H19" s="55">
        <f>Table35791113151719212325272931333537394143454749[[#This Row],[TOTAL]]-Table35791113151719212325272931333537394143454749[[#This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63292</v>
      </c>
      <c r="E20" s="50">
        <v>0</v>
      </c>
      <c r="F20" s="44">
        <v>0</v>
      </c>
      <c r="G20" s="26">
        <f>SUM(Table35791113151719212325272931333537394143454749[[#This Row],[PROGRAM BASELINE]:[ONE-TIME ONLY]])</f>
        <v>63292</v>
      </c>
      <c r="H20" s="55">
        <f>Table35791113151719212325272931333537394143454749[[#This Row],[TOTAL]]-Table35791113151719212325272931333537394143454749[[#This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44">
        <v>0</v>
      </c>
      <c r="G21" s="26">
        <f>SUM(Table35791113151719212325272931333537394143454749[[#This Row],[PROGRAM BASELINE]:[ONE-TIME ONLY]])</f>
        <v>53308</v>
      </c>
      <c r="H21" s="55">
        <f>Table35791113151719212325272931333537394143454749[[#This Row],[TOTAL]]-Table35791113151719212325272931333537394143454749[[#This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62034</v>
      </c>
      <c r="E22" s="50">
        <v>0</v>
      </c>
      <c r="F22" s="44">
        <v>0</v>
      </c>
      <c r="G22" s="26">
        <f>SUM(Table35791113151719212325272931333537394143454749[[#This Row],[PROGRAM BASELINE]:[ONE-TIME ONLY]])</f>
        <v>62034</v>
      </c>
      <c r="H22" s="55">
        <f>Table35791113151719212325272931333537394143454749[[#This Row],[TOTAL]]-Table35791113151719212325272931333537394143454749[[#This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20659</v>
      </c>
      <c r="E23" s="50">
        <v>0</v>
      </c>
      <c r="F23" s="44">
        <v>0</v>
      </c>
      <c r="G23" s="26">
        <f>SUM(Table35791113151719212325272931333537394143454749[[#This Row],[PROGRAM BASELINE]:[ONE-TIME ONLY]])</f>
        <v>20659</v>
      </c>
      <c r="H23" s="55">
        <f>Table35791113151719212325272931333537394143454749[[#This Row],[TOTAL]]-Table35791113151719212325272931333537394143454749[[#This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325863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325863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6BE3-5DB5-4ED2-A0BD-C72FA6990036}">
  <sheetPr>
    <pageSetUpPr fitToPage="1"/>
  </sheetPr>
  <dimension ref="A1:H35"/>
  <sheetViews>
    <sheetView zoomScale="79" zoomScaleNormal="79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74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32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.7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.7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.7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.7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.7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288274</v>
      </c>
      <c r="E19" s="50">
        <v>0</v>
      </c>
      <c r="F19" s="44">
        <v>0</v>
      </c>
      <c r="G19" s="26">
        <f>SUM(Table357911131517192123252729313335373941434547[[#This Row],[PROGRAM BASELINE]:[ONE-TIME ONLY]])</f>
        <v>288274</v>
      </c>
      <c r="H19" s="55">
        <f>Table357911131517192123252729313335373941434547[[#This Row],[TOTAL]]-Table357911131517192123252729313335373941434547[[#This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144095</v>
      </c>
      <c r="E20" s="50">
        <v>0</v>
      </c>
      <c r="F20" s="44">
        <v>0</v>
      </c>
      <c r="G20" s="26">
        <f>SUM(Table357911131517192123252729313335373941434547[[#This Row],[PROGRAM BASELINE]:[ONE-TIME ONLY]])</f>
        <v>144095</v>
      </c>
      <c r="H20" s="55">
        <f>Table357911131517192123252729313335373941434547[[#This Row],[TOTAL]]-Table357911131517192123252729313335373941434547[[#This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44">
        <v>0</v>
      </c>
      <c r="G21" s="26">
        <f>SUM(Table357911131517192123252729313335373941434547[[#This Row],[PROGRAM BASELINE]:[ONE-TIME ONLY]])</f>
        <v>53308</v>
      </c>
      <c r="H21" s="55">
        <f>Table357911131517192123252729313335373941434547[[#This Row],[TOTAL]]-Table357911131517192123252729313335373941434547[[#This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138081</v>
      </c>
      <c r="E22" s="50">
        <v>0</v>
      </c>
      <c r="F22" s="44">
        <v>0</v>
      </c>
      <c r="G22" s="26">
        <f>SUM(Table357911131517192123252729313335373941434547[[#This Row],[PROGRAM BASELINE]:[ONE-TIME ONLY]])</f>
        <v>138081</v>
      </c>
      <c r="H22" s="55">
        <f>Table357911131517192123252729313335373941434547[[#This Row],[TOTAL]]-Table357911131517192123252729313335373941434547[[#This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45986</v>
      </c>
      <c r="E23" s="50">
        <v>0</v>
      </c>
      <c r="F23" s="44">
        <v>0</v>
      </c>
      <c r="G23" s="26">
        <f>SUM(Table357911131517192123252729313335373941434547[[#This Row],[PROGRAM BASELINE]:[ONE-TIME ONLY]])</f>
        <v>45986</v>
      </c>
      <c r="H23" s="55">
        <f>Table357911131517192123252729313335373941434547[[#This Row],[TOTAL]]-Table357911131517192123252729313335373941434547[[#This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669744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669744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BF23-C559-44F7-A6E8-D39D2020E5EE}">
  <sheetPr>
    <pageSetUpPr fitToPage="1"/>
  </sheetPr>
  <dimension ref="A1:H35"/>
  <sheetViews>
    <sheetView zoomScale="80" zoomScaleNormal="8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75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36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140511</v>
      </c>
      <c r="E19" s="50">
        <v>0</v>
      </c>
      <c r="F19" s="44">
        <v>0</v>
      </c>
      <c r="G19" s="26">
        <f>SUM(Table3579111315171921232527293133353739414345[[#This Row],[PROGRAM BASELINE]:[ONE-TIME ONLY]])</f>
        <v>140511</v>
      </c>
      <c r="H19" s="55">
        <f>Table3579111315171921232527293133353739414345[[#This Row],[TOTAL]]-Table3579111315171921232527293133353739414345[[#This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70202</v>
      </c>
      <c r="E20" s="50">
        <v>0</v>
      </c>
      <c r="F20" s="44">
        <v>0</v>
      </c>
      <c r="G20" s="26">
        <f>SUM(Table3579111315171921232527293133353739414345[[#This Row],[PROGRAM BASELINE]:[ONE-TIME ONLY]])</f>
        <v>70202</v>
      </c>
      <c r="H20" s="55">
        <f>Table3579111315171921232527293133353739414345[[#This Row],[TOTAL]]-Table3579111315171921232527293133353739414345[[#This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44">
        <v>0</v>
      </c>
      <c r="G21" s="26">
        <f>SUM(Table3579111315171921232527293133353739414345[[#This Row],[PROGRAM BASELINE]:[ONE-TIME ONLY]])</f>
        <v>53308</v>
      </c>
      <c r="H21" s="55">
        <f>Table3579111315171921232527293133353739414345[[#This Row],[TOTAL]]-Table3579111315171921232527293133353739414345[[#This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72055</v>
      </c>
      <c r="E22" s="50">
        <v>0</v>
      </c>
      <c r="F22" s="44">
        <v>0</v>
      </c>
      <c r="G22" s="26">
        <f>SUM(Table3579111315171921232527293133353739414345[[#This Row],[PROGRAM BASELINE]:[ONE-TIME ONLY]])</f>
        <v>72055</v>
      </c>
      <c r="H22" s="55">
        <f>Table3579111315171921232527293133353739414345[[#This Row],[TOTAL]]-Table3579111315171921232527293133353739414345[[#This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23998</v>
      </c>
      <c r="E23" s="50">
        <v>0</v>
      </c>
      <c r="F23" s="44">
        <v>0</v>
      </c>
      <c r="G23" s="26">
        <f>SUM(Table3579111315171921232527293133353739414345[[#This Row],[PROGRAM BASELINE]:[ONE-TIME ONLY]])</f>
        <v>23998</v>
      </c>
      <c r="H23" s="55">
        <f>Table3579111315171921232527293133353739414345[[#This Row],[TOTAL]]-Table3579111315171921232527293133353739414345[[#This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360074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360074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33DA-C08F-45DF-82BB-63136B938B38}">
  <sheetPr>
    <pageSetUpPr fitToPage="1"/>
  </sheetPr>
  <dimension ref="A1:H35"/>
  <sheetViews>
    <sheetView zoomScale="80" zoomScaleNormal="8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76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37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140665</v>
      </c>
      <c r="E19" s="50">
        <v>0</v>
      </c>
      <c r="F19" s="44">
        <v>0</v>
      </c>
      <c r="G19" s="26">
        <f>SUM(Table35791113151719212325272931333537394143[[#This Row],[PROGRAM BASELINE]:[ONE-TIME ONLY]])</f>
        <v>140665</v>
      </c>
      <c r="H19" s="55">
        <f>Table35791113151719212325272931333537394143[[#This Row],[TOTAL]]-Table35791113151719212325272931333537394143[[#This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70320</v>
      </c>
      <c r="E20" s="50">
        <v>0</v>
      </c>
      <c r="F20" s="44">
        <v>0</v>
      </c>
      <c r="G20" s="26">
        <f>SUM(Table35791113151719212325272931333537394143[[#This Row],[PROGRAM BASELINE]:[ONE-TIME ONLY]])</f>
        <v>70320</v>
      </c>
      <c r="H20" s="55">
        <f>Table35791113151719212325272931333537394143[[#This Row],[TOTAL]]-Table35791113151719212325272931333537394143[[#This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44">
        <v>0</v>
      </c>
      <c r="G21" s="26">
        <f>SUM(Table35791113151719212325272931333537394143[[#This Row],[PROGRAM BASELINE]:[ONE-TIME ONLY]])</f>
        <v>53308</v>
      </c>
      <c r="H21" s="55">
        <f>Table35791113151719212325272931333537394143[[#This Row],[TOTAL]]-Table35791113151719212325272931333537394143[[#This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79555</v>
      </c>
      <c r="E22" s="50">
        <v>0</v>
      </c>
      <c r="F22" s="44">
        <v>0</v>
      </c>
      <c r="G22" s="26">
        <f>SUM(Table35791113151719212325272931333537394143[[#This Row],[PROGRAM BASELINE]:[ONE-TIME ONLY]])</f>
        <v>79555</v>
      </c>
      <c r="H22" s="55">
        <f>Table35791113151719212325272931333537394143[[#This Row],[TOTAL]]-Table35791113151719212325272931333537394143[[#This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26495</v>
      </c>
      <c r="E23" s="50">
        <v>0</v>
      </c>
      <c r="F23" s="44">
        <v>0</v>
      </c>
      <c r="G23" s="26">
        <f>SUM(Table35791113151719212325272931333537394143[[#This Row],[PROGRAM BASELINE]:[ONE-TIME ONLY]])</f>
        <v>26495</v>
      </c>
      <c r="H23" s="55">
        <f>Table35791113151719212325272931333537394143[[#This Row],[TOTAL]]-Table35791113151719212325272931333537394143[[#This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370343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370343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16099-BEF5-4638-A218-C36B1527B413}">
  <sheetPr>
    <pageSetUpPr fitToPage="1"/>
  </sheetPr>
  <dimension ref="A1:H35"/>
  <sheetViews>
    <sheetView zoomScale="80" zoomScaleNormal="8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77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38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132421</v>
      </c>
      <c r="E19" s="50">
        <v>0</v>
      </c>
      <c r="F19" s="44">
        <v>0</v>
      </c>
      <c r="G19" s="26">
        <f>SUM(Table357911131517192123252729313335373941[[#This Row],[PROGRAM BASELINE]:[ONE-TIME ONLY]])</f>
        <v>132421</v>
      </c>
      <c r="H19" s="55">
        <f>Table357911131517192123252729313335373941[[#This Row],[TOTAL]]-Table357911131517192123252729313335373941[[#This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66202</v>
      </c>
      <c r="E20" s="50">
        <v>0</v>
      </c>
      <c r="F20" s="50">
        <v>0</v>
      </c>
      <c r="G20" s="26">
        <f>SUM(Table357911131517192123252729313335373941[[#This Row],[PROGRAM BASELINE]:[ONE-TIME ONLY]])</f>
        <v>66202</v>
      </c>
      <c r="H20" s="55">
        <f>Table357911131517192123252729313335373941[[#This Row],[TOTAL]]-Table357911131517192123252729313335373941[[#This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SUM(Table357911131517192123252729313335373941[[#This Row],[PROGRAM BASELINE]:[ONE-TIME ONLY]])</f>
        <v>53308</v>
      </c>
      <c r="H21" s="55">
        <f>Table357911131517192123252729313335373941[[#This Row],[TOTAL]]-Table357911131517192123252729313335373941[[#This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68743</v>
      </c>
      <c r="E22" s="50">
        <v>0</v>
      </c>
      <c r="F22" s="50">
        <v>0</v>
      </c>
      <c r="G22" s="26">
        <f>SUM(Table357911131517192123252729313335373941[[#This Row],[PROGRAM BASELINE]:[ONE-TIME ONLY]])</f>
        <v>68743</v>
      </c>
      <c r="H22" s="55">
        <f>Table357911131517192123252729313335373941[[#This Row],[TOTAL]]-Table357911131517192123252729313335373941[[#This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22894</v>
      </c>
      <c r="E23" s="50">
        <v>0</v>
      </c>
      <c r="F23" s="50">
        <v>0</v>
      </c>
      <c r="G23" s="26">
        <f>SUM(Table357911131517192123252729313335373941[[#This Row],[PROGRAM BASELINE]:[ONE-TIME ONLY]])</f>
        <v>22894</v>
      </c>
      <c r="H23" s="55">
        <f>Table357911131517192123252729313335373941[[#This Row],[TOTAL]]-Table357911131517192123252729313335373941[[#This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343568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343568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D844-45E2-400B-BADB-3D56C334FB6A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78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39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159210</v>
      </c>
      <c r="E19" s="50">
        <v>0</v>
      </c>
      <c r="F19" s="44">
        <v>0</v>
      </c>
      <c r="G19" s="26">
        <f>SUM(Table3579111315171921232527293133353739[[#This Row],[PROGRAM BASELINE]:[ONE-TIME ONLY]])</f>
        <v>159210</v>
      </c>
      <c r="H19" s="55">
        <f>Table3579111315171921232527293133353739[[#This Row],[TOTAL]]-Table3579111315171921232527293133353739[[#This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79553</v>
      </c>
      <c r="E20" s="50">
        <v>0</v>
      </c>
      <c r="F20" s="50">
        <v>0</v>
      </c>
      <c r="G20" s="26">
        <f>SUM(Table3579111315171921232527293133353739[[#This Row],[PROGRAM BASELINE]:[ONE-TIME ONLY]])</f>
        <v>79553</v>
      </c>
      <c r="H20" s="55">
        <f>Table3579111315171921232527293133353739[[#This Row],[TOTAL]]-Table3579111315171921232527293133353739[[#This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SUM(Table3579111315171921232527293133353739[[#This Row],[PROGRAM BASELINE]:[ONE-TIME ONLY]])</f>
        <v>53308</v>
      </c>
      <c r="H21" s="55">
        <f>Table3579111315171921232527293133353739[[#This Row],[TOTAL]]-Table3579111315171921232527293133353739[[#This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86603</v>
      </c>
      <c r="E22" s="50">
        <v>0</v>
      </c>
      <c r="F22" s="50">
        <v>0</v>
      </c>
      <c r="G22" s="26">
        <f>SUM(Table3579111315171921232527293133353739[[#This Row],[PROGRAM BASELINE]:[ONE-TIME ONLY]])</f>
        <v>86603</v>
      </c>
      <c r="H22" s="55">
        <f>Table3579111315171921232527293133353739[[#This Row],[TOTAL]]-Table3579111315171921232527293133353739[[#This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28842</v>
      </c>
      <c r="E23" s="50">
        <v>0</v>
      </c>
      <c r="F23" s="50">
        <v>0</v>
      </c>
      <c r="G23" s="26">
        <f>SUM(Table3579111315171921232527293133353739[[#This Row],[PROGRAM BASELINE]:[ONE-TIME ONLY]])</f>
        <v>28842</v>
      </c>
      <c r="H23" s="55">
        <f>Table3579111315171921232527293133353739[[#This Row],[TOTAL]]-Table3579111315171921232527293133353739[[#This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407516</v>
      </c>
      <c r="E24" s="51">
        <f>SUM(E19:E23)</f>
        <v>0</v>
      </c>
      <c r="F24" s="51">
        <f aca="true" t="shared" si="1" ref="F24">SUM(F19:F23)</f>
        <v>0</v>
      </c>
      <c r="G24" s="25">
        <f aca="true" t="shared" si="2" ref="G24">SUM(G19:G23)</f>
        <v>407516</v>
      </c>
      <c r="H24" s="59">
        <f aca="true" t="shared" si="3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M I l F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D C J R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i U V S K I p H u A 4 A A A A R A A A A E w A c A E Z v c m 1 1 b G F z L 1 N l Y 3 R p b 2 4 x L m 0 g o h g A K K A U A A A A A A A A A A A A A A A A A A A A A A A A A A A A K 0 5 N L s n M z 1 M I h t C G 1 g B Q S w E C L Q A U A A I A C A A w i U V S 7 V 5 + K q I A A A D 1 A A A A E g A A A A A A A A A A A A A A A A A A A A A A Q 2 9 u Z m l n L 1 B h Y 2 t h Z 2 U u e G 1 s U E s B A i 0 A F A A C A A g A M I l F U g / K 6 a u k A A A A 6 Q A A A B M A A A A A A A A A A A A A A A A A 7 g A A A F t D b 2 5 0 Z W 5 0 X 1 R 5 c G V z X S 5 4 b W x Q S w E C L Q A U A A I A C A A w i U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D a W 6 V H 1 r U m p G + 3 R q F Y i Q Q A A A A A C A A A A A A A D Z g A A w A A A A B A A A A D m e I B z u b G j V r Y w Y d h Q o l k g A A A A A A S A A A C g A A A A E A A A A L K + J A e 9 z P J W g 3 w S 3 e W A G O 9 Q A A A A S u t v y w J J T / k M R / l R 9 M Y I s W + 3 o b j 6 G h J n c h V L E z n G t 6 A p W X v F G 2 Y U S Z k J u / D e x o t 1 I Y 3 E 0 j a q K V n c l m d W l V B b + 3 R l E o u m L d R N Q / P t 4 e r J R p s U A A A A h K / p w f H D x 1 E v O 6 B A k 5 m 1 x z 6 T m Z I = < / D a t a M a s h u p > 
</file>

<file path=customXml/itemProps1.xml><?xml version="1.0" encoding="utf-8"?>
<ds:datastoreItem xmlns:ds="http://schemas.openxmlformats.org/officeDocument/2006/customXml" ds:itemID="{56BB9D39-2AA5-4EF3-A7B5-D1657EC55BC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Paris, Cyndi@CDA</dc:creator>
  <cp:keywords/>
  <dc:description/>
  <cp:lastModifiedBy>Paris, Cyndi@CDA</cp:lastModifiedBy>
  <cp:lastPrinted>2021-04-23T23:34:33Z</cp:lastPrinted>
  <dcterms:created xsi:type="dcterms:W3CDTF">2020-12-11T00:27:32Z</dcterms:created>
  <dcterms:modified xsi:type="dcterms:W3CDTF">2021-04-30T23:38:41Z</dcterms:modified>
  <cp:category/>
  <cp:version/>
  <cp:contentType/>
  <cp:contentStatus/>
</cp:coreProperties>
</file>