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7.xml" ContentType="application/vnd.openxmlformats-officedocument.spreadsheetml.table+xml"/>
  <Override PartName="/xl/tables/table24.xml" ContentType="application/vnd.openxmlformats-officedocument.spreadsheetml.table+xml"/>
  <Override PartName="/xl/tables/table28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6616" yWindow="62926" windowWidth="29040" windowHeight="15840" tabRatio="801" activeTab="0"/>
  </bookViews>
  <sheets>
    <sheet name="Summary" sheetId="1" r:id="rId1"/>
    <sheet name="9" sheetId="28" r:id="rId2"/>
    <sheet name="10" sheetId="29" r:id="rId3"/>
    <sheet name="15" sheetId="30" r:id="rId4"/>
    <sheet name="18" sheetId="32" r:id="rId5"/>
    <sheet name="19" sheetId="33" r:id="rId6"/>
    <sheet name="20" sheetId="31" r:id="rId7"/>
    <sheet name="21" sheetId="34" r:id="rId8"/>
    <sheet name="22" sheetId="38" r:id="rId9"/>
    <sheet name="23" sheetId="35" r:id="rId10"/>
    <sheet name="25" sheetId="36" r:id="rId11"/>
    <sheet name="98" sheetId="37" r:id="rId12"/>
  </sheets>
  <definedNames>
    <definedName name="_xlnm.Print_Area" localSheetId="2">'10'!$A$1:$D$29</definedName>
    <definedName name="_xlnm.Print_Area" localSheetId="3">'15'!$A$1:$D$29</definedName>
    <definedName name="_xlnm.Print_Area" localSheetId="4">'18'!$A$1:$D$29</definedName>
    <definedName name="_xlnm.Print_Area" localSheetId="5">'19'!$A$1:$D$29</definedName>
    <definedName name="_xlnm.Print_Area" localSheetId="6">'20'!$A$1:$D$29</definedName>
    <definedName name="_xlnm.Print_Area" localSheetId="7">'21'!$A$1:$D$29</definedName>
    <definedName name="_xlnm.Print_Area" localSheetId="8">'22'!$A$1:$D$29</definedName>
    <definedName name="_xlnm.Print_Area" localSheetId="9">'23'!$A$1:$D$29</definedName>
    <definedName name="_xlnm.Print_Area" localSheetId="10">'25'!$A$1:$D$29</definedName>
    <definedName name="_xlnm.Print_Area" localSheetId="1">'9'!$A$1:$D$29</definedName>
    <definedName name="_xlnm.Print_Area" localSheetId="11">'98'!$A$1:$D$67</definedName>
    <definedName name="_xlnm.Print_Area" localSheetId="0">'Summary'!$A$1:$D$29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<sst xmlns="http://schemas.openxmlformats.org/spreadsheetml/2006/main" count="405" uniqueCount="57">
  <si>
    <t>State of California</t>
  </si>
  <si>
    <t>California Department of Aging</t>
  </si>
  <si>
    <t>Date:</t>
  </si>
  <si>
    <t>Amendment #:</t>
  </si>
  <si>
    <t>Agreement #:</t>
  </si>
  <si>
    <t>Exhibit B - Budget Detail Payment Provisions and Closeout</t>
  </si>
  <si>
    <t>Budget Display</t>
  </si>
  <si>
    <t>Statewide Summary</t>
  </si>
  <si>
    <t>PROGRAM BASELINE</t>
  </si>
  <si>
    <t>TOTAL</t>
  </si>
  <si>
    <t>CFDA #</t>
  </si>
  <si>
    <t>County of Alameda, Area Agency on Aging</t>
  </si>
  <si>
    <t>SOURCEWISE</t>
  </si>
  <si>
    <t>Kings/Tulare Area Agency on Aging</t>
  </si>
  <si>
    <t>Ventura County Area Agency on Aging</t>
  </si>
  <si>
    <t>County of San Bernardino Aging &amp; Adult Svcs</t>
  </si>
  <si>
    <t>Riverside County Office on Aging</t>
  </si>
  <si>
    <t>County of Orange Office on Aging</t>
  </si>
  <si>
    <t>County of San Diego</t>
  </si>
  <si>
    <t>ADJUSTMENT</t>
  </si>
  <si>
    <t>PROJECT TITLE</t>
  </si>
  <si>
    <t>County of Los Angeles, Workforce Development, Aging and Community Services</t>
  </si>
  <si>
    <t>SENIOR COMMUNITY SERVICE EMPLOYMENT PROGRAM</t>
  </si>
  <si>
    <t>July 1, 2021 - June 30, 2022</t>
  </si>
  <si>
    <t>STATE FISCAL YEAR 2021-2022</t>
  </si>
  <si>
    <t>TOTAL FEDERAL TITLE V</t>
  </si>
  <si>
    <t>* Maximum of 8% allowed for Administration</t>
  </si>
  <si>
    <t>* Minimum of 79% for participant wages and fringe benefits</t>
  </si>
  <si>
    <t>FEDERAL FUND PROGRAMS</t>
  </si>
  <si>
    <t>Federal Title V*</t>
  </si>
  <si>
    <t>GRANT #</t>
  </si>
  <si>
    <t>EFFECTIVE DATE</t>
  </si>
  <si>
    <t>SCSEP-State Grants</t>
  </si>
  <si>
    <t>TBD</t>
  </si>
  <si>
    <t xml:space="preserve"># of Participant Slots:  </t>
  </si>
  <si>
    <t>TV-2122-XX</t>
  </si>
  <si>
    <t xml:space="preserve">The Minimum Match Requirement is:  </t>
  </si>
  <si>
    <t>City of Los Angeles Department on Aging</t>
  </si>
  <si>
    <t>PSA 5-Marin County</t>
  </si>
  <si>
    <t>PSA 08-San Mateo County</t>
  </si>
  <si>
    <t>PSA 14-Fresno and Madera Counties</t>
  </si>
  <si>
    <t>PSA 30-Stanislaus County</t>
  </si>
  <si>
    <t>PSA 98 Total</t>
  </si>
  <si>
    <t>TV-2122-09</t>
  </si>
  <si>
    <t>TV-2122-10</t>
  </si>
  <si>
    <t>TV-2122-15</t>
  </si>
  <si>
    <t>TV-2122-18</t>
  </si>
  <si>
    <t>TV-2122-19</t>
  </si>
  <si>
    <t>TV-2122-20</t>
  </si>
  <si>
    <t>TV-2122-21</t>
  </si>
  <si>
    <t>TV-2122-22</t>
  </si>
  <si>
    <t>TV-2122-23</t>
  </si>
  <si>
    <t>TV-2122-25</t>
  </si>
  <si>
    <t>TV-2122-98</t>
  </si>
  <si>
    <t>1 of 1</t>
  </si>
  <si>
    <t xml:space="preserve">Page: </t>
  </si>
  <si>
    <t>Page: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</si>
</sst>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2"/>
      <color theme="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0" fontId="3" fillId="0" borderId="1" xfId="0" applyFont="1" applyBorder="1" applyAlignment="1">
      <alignment horizontal="center"/>
    </xf>
    <xf numFmtId="0" fontId="6" fillId="0" borderId="0" xfId="20" applyFont="1" applyFill="1" applyBorder="1">
      <alignment/>
      <protection/>
    </xf>
    <xf numFmtId="0" fontId="6" fillId="0" borderId="9" xfId="20" applyFont="1" applyBorder="1">
      <alignment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10" xfId="20" applyFont="1" applyBorder="1">
      <alignment/>
      <protection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6" fillId="0" borderId="9" xfId="20" applyFont="1" applyBorder="1" applyAlignment="1" quotePrefix="1">
      <alignment horizontal="center"/>
      <protection/>
    </xf>
    <xf numFmtId="0" fontId="9" fillId="3" borderId="13" xfId="21" applyFont="1" applyFill="1" applyBorder="1" applyAlignment="1">
      <alignment horizontal="center"/>
    </xf>
    <xf numFmtId="0" fontId="9" fillId="3" borderId="13" xfId="21" applyFont="1" applyFill="1" applyBorder="1" applyAlignment="1">
      <alignment/>
    </xf>
    <xf numFmtId="0" fontId="6" fillId="0" borderId="14" xfId="20" applyFont="1" applyBorder="1" applyAlignment="1" quotePrefix="1">
      <alignment horizontal="center"/>
      <protection/>
    </xf>
    <xf numFmtId="0" fontId="7" fillId="0" borderId="15" xfId="0" applyFont="1" applyBorder="1" applyAlignment="1">
      <alignment/>
    </xf>
    <xf numFmtId="0" fontId="8" fillId="4" borderId="1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9" fillId="3" borderId="16" xfId="21" applyFont="1" applyFill="1" applyBorder="1" applyAlignment="1">
      <alignment horizontal="center"/>
    </xf>
    <xf numFmtId="14" fontId="6" fillId="0" borderId="17" xfId="20" applyNumberFormat="1" applyFont="1" applyBorder="1" applyAlignment="1" quotePrefix="1">
      <alignment horizontal="center"/>
      <protection/>
    </xf>
    <xf numFmtId="14" fontId="6" fillId="0" borderId="1" xfId="20" applyNumberFormat="1" applyFont="1" applyFill="1" applyBorder="1" applyAlignment="1">
      <alignment horizontal="center"/>
      <protection/>
    </xf>
    <xf numFmtId="0" fontId="9" fillId="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3" borderId="11" xfId="21" applyFont="1" applyFill="1" applyBorder="1" applyAlignment="1">
      <alignment horizontal="center"/>
    </xf>
    <xf numFmtId="14" fontId="6" fillId="0" borderId="18" xfId="20" applyNumberFormat="1" applyFont="1" applyBorder="1" applyAlignment="1" quotePrefix="1">
      <alignment horizontal="center"/>
      <protection/>
    </xf>
    <xf numFmtId="0" fontId="6" fillId="0" borderId="19" xfId="20" applyFont="1" applyBorder="1" applyAlignment="1">
      <alignment/>
      <protection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5" borderId="20" xfId="0" applyFont="1" applyFill="1" applyBorder="1"/>
    <xf numFmtId="164" fontId="7" fillId="0" borderId="19" xfId="18" applyNumberFormat="1" applyFont="1" applyBorder="1" applyAlignment="1">
      <alignment horizontal="center"/>
    </xf>
    <xf numFmtId="164" fontId="7" fillId="0" borderId="9" xfId="18" applyNumberFormat="1" applyFont="1" applyBorder="1" applyAlignment="1">
      <alignment/>
    </xf>
    <xf numFmtId="164" fontId="7" fillId="0" borderId="21" xfId="18" applyNumberFormat="1" applyFont="1" applyBorder="1" applyAlignment="1">
      <alignment/>
    </xf>
    <xf numFmtId="164" fontId="8" fillId="4" borderId="22" xfId="18" applyNumberFormat="1" applyFont="1" applyFill="1" applyBorder="1" applyAlignment="1">
      <alignment/>
    </xf>
    <xf numFmtId="164" fontId="8" fillId="4" borderId="23" xfId="18" applyNumberFormat="1" applyFont="1" applyFill="1" applyBorder="1" applyAlignment="1">
      <alignment/>
    </xf>
    <xf numFmtId="164" fontId="2" fillId="0" borderId="0" xfId="18" applyNumberFormat="1" applyFont="1" applyBorder="1"/>
    <xf numFmtId="164" fontId="7" fillId="4" borderId="10" xfId="18" applyNumberFormat="1" applyFont="1" applyFill="1" applyBorder="1" applyAlignment="1">
      <alignment horizontal="center"/>
    </xf>
    <xf numFmtId="164" fontId="7" fillId="4" borderId="22" xfId="18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7" xfId="20"/>
    <cellStyle name="40% - Accent4" xfId="21"/>
    <cellStyle name="Comma 12" xfId="22"/>
    <cellStyle name="Normal 13" xfId="23"/>
    <cellStyle name="Normal 5" xfId="24"/>
  </cellStyles>
  <dxfs count="158">
    <dxf>
      <border>
        <right style="medium"/>
        <vertical/>
      </border>
    </dxf>
    <dxf>
      <numFmt numFmtId="164" formatCode="_(* #,##0_);_(* \(#,##0\);_(* &quot;-&quot;??_);_(@_)"/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numFmt numFmtId="164" formatCode="_(* #,##0_);_(* \(#,##0\);_(* &quot;-&quot;??_);_(@_)"/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numFmt numFmtId="164" formatCode="_(* #,##0_);_(* \(#,##0\);_(* &quot;-&quot;??_);_(@_)"/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medium"/>
        <vertical/>
      </border>
    </dxf>
    <dxf>
      <border>
        <top style="thin">
          <color rgb="FF000000"/>
        </top>
      </border>
    </dxf>
    <dxf>
      <border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border>
        <right style="medium"/>
        <vertic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  <vertical/>
        <horizontal/>
      </border>
    </dxf>
    <dxf>
      <border>
        <top style="thin"/>
      </border>
    </dxf>
    <dxf>
      <border>
        <left style="medium"/>
        <right style="thin"/>
        <top style="thin"/>
        <bottom style="thin"/>
      </border>
    </dxf>
    <dxf>
      <border>
        <bottom style="thin"/>
      </border>
    </dxf>
    <dxf>
      <border>
        <right style="medium"/>
        <vertical/>
      </border>
    </dxf>
    <dxf>
      <numFmt numFmtId="164" formatCode="_(* #,##0_);_(* \(#,##0\);_(* &quot;-&quot;??_);_(@_)"/>
    </dxf>
    <dxf>
      <border>
        <top style="thin"/>
      </border>
    </dxf>
    <dxf>
      <border>
        <left style="medium"/>
        <right style="medium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</dxfs>
  <tableStyles count="2" defaultTableStyle="TableStyleMedium2" defaultPivotStyle="PivotStyleLight16">
    <tableStyle name="Table Style 1" pivot="0" count="1">
      <tableStyleElement type="headerRow" dxfId="157"/>
    </tableStyle>
    <tableStyle name="Table Style 2" pivot="0" count="1">
      <tableStyleElement type="headerRow" dxfId="1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3:D15" totalsRowShown="0" headerRowDxfId="155" tableBorderDxfId="153" headerRowBorderDxfId="154" totalsRowBorderDxfId="152">
  <autoFilter ref="A13:D15"/>
  <tableColumns count="4">
    <tableColumn id="1" name="FEDERAL FUND PROGRAMS"/>
    <tableColumn id="2" name="PROGRAM BASELINE" dataDxfId="151">
      <calculatedColumnFormula>Table22[[#This Row],[PROGRAM BASELINE]]+Table226[[#This Row],[PROGRAM BASELINE]]+Table2268[[#This Row],[PROGRAM BASELINE]]+Table22681012[[#This Row],[PROGRAM BASELINE]]+Table2268101214[[#This Row],[PROGRAM BASELINE]]+Table226810[[#This Row],[PROGRAM BASELINE]]+Table226810121416[[#This Row],[PROGRAM BASELINE]]+Table22681012141624[[#This Row],[PROGRAM BASELINE]]+Table22681012141618[[#This Row],[PROGRAM BASELINE]]+Table2268101214161820[[#This Row],[PROGRAM BASELINE]]+'98'!B54</calculatedColumnFormula>
    </tableColumn>
    <tableColumn id="3" name="ADJUSTMENT"/>
    <tableColumn id="4" name="TOTAL" dataDxfId="15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e35791113" displayName="Table35791113" ref="A25:D26" totalsRowShown="0" tableBorderDxfId="104" headerRowBorderDxfId="105" totalsRowBorderDxfId="103">
  <autoFilter ref="A25:D26"/>
  <tableColumns count="4">
    <tableColumn id="1" name="CFDA #"/>
    <tableColumn id="2" name="PROJECT TITLE" dataDxfId="102"/>
    <tableColumn id="3" name="GRANT #" dataDxfId="101"/>
    <tableColumn id="4" name="EFFECTIVE DATE" dataDxfId="10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Table2268101214" displayName="Table2268101214" ref="A13:D15" totalsRowShown="0" headerRowDxfId="99" tableBorderDxfId="97" headerRowBorderDxfId="98" totalsRowBorderDxfId="96">
  <autoFilter ref="A13:D15"/>
  <tableColumns count="4">
    <tableColumn id="1" name="FEDERAL FUND PROGRAMS"/>
    <tableColumn id="2" name="PROGRAM BASELINE"/>
    <tableColumn id="3" name="ADJUSTMENT"/>
    <tableColumn id="4" name="TOTAL" dataDxfId="9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Table3579111315" displayName="Table3579111315" ref="A25:D26" totalsRowShown="0" tableBorderDxfId="93" headerRowBorderDxfId="94" totalsRowBorderDxfId="92">
  <autoFilter ref="A25:D26"/>
  <tableColumns count="4">
    <tableColumn id="1" name="CFDA #"/>
    <tableColumn id="2" name="PROJECT TITLE" dataDxfId="91"/>
    <tableColumn id="3" name="GRANT #" dataDxfId="90"/>
    <tableColumn id="4" name="EFFECTIVE DATE" dataDxfId="8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9" name="Table226810" displayName="Table226810" ref="A13:D15" totalsRowShown="0" headerRowDxfId="88" tableBorderDxfId="86" headerRowBorderDxfId="87" totalsRowBorderDxfId="85">
  <autoFilter ref="A13:D15"/>
  <tableColumns count="4">
    <tableColumn id="1" name="FEDERAL FUND PROGRAMS"/>
    <tableColumn id="2" name="PROGRAM BASELINE"/>
    <tableColumn id="3" name="ADJUSTMENT"/>
    <tableColumn id="4" name="TOTAL" dataDxfId="8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0" name="Table357911" displayName="Table357911" ref="A25:D26" totalsRowShown="0" tableBorderDxfId="82" headerRowBorderDxfId="83" totalsRowBorderDxfId="81">
  <autoFilter ref="A25:D26"/>
  <tableColumns count="4">
    <tableColumn id="1" name="CFDA #"/>
    <tableColumn id="2" name="PROJECT TITLE" dataDxfId="80"/>
    <tableColumn id="3" name="GRANT #" dataDxfId="79"/>
    <tableColumn id="4" name="EFFECTIVE DATE" dataDxfId="7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226810121416" displayName="Table226810121416" ref="A13:D15" totalsRowShown="0" headerRowDxfId="77" tableBorderDxfId="75" headerRowBorderDxfId="76" totalsRowBorderDxfId="74">
  <autoFilter ref="A13:D15"/>
  <tableColumns count="4">
    <tableColumn id="1" name="FEDERAL FUND PROGRAMS"/>
    <tableColumn id="2" name="PROGRAM BASELINE"/>
    <tableColumn id="3" name="ADJUSTMENT"/>
    <tableColumn id="4" name="TOTAL" dataDxfId="7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357911131517" displayName="Table357911131517" ref="A25:D26" totalsRowShown="0" tableBorderDxfId="71" headerRowBorderDxfId="72" totalsRowBorderDxfId="70">
  <autoFilter ref="A25:D26"/>
  <tableColumns count="4">
    <tableColumn id="1" name="CFDA #"/>
    <tableColumn id="2" name="PROJECT TITLE" dataDxfId="69"/>
    <tableColumn id="3" name="GRANT #" dataDxfId="68"/>
    <tableColumn id="4" name="EFFECTIVE DATE" dataDxfId="6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Table22681012141624" displayName="Table22681012141624" ref="A13:D15" totalsRowShown="0" headerRowDxfId="66" tableBorderDxfId="64" headerRowBorderDxfId="65" totalsRowBorderDxfId="63">
  <autoFilter ref="A13:D15"/>
  <tableColumns count="4">
    <tableColumn id="1" name="FEDERAL FUND PROGRAMS"/>
    <tableColumn id="2" name="PROGRAM BASELINE"/>
    <tableColumn id="3" name="ADJUSTMENT"/>
    <tableColumn id="4" name="TOTAL" dataDxfId="6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4" name="Table35791113151725" displayName="Table35791113151725" ref="A25:D26" totalsRowShown="0" tableBorderDxfId="60" headerRowBorderDxfId="61" totalsRowBorderDxfId="59">
  <autoFilter ref="A25:D26"/>
  <tableColumns count="4">
    <tableColumn id="1" name="CFDA #"/>
    <tableColumn id="2" name="PROJECT TITLE" dataDxfId="58"/>
    <tableColumn id="3" name="GRANT #" dataDxfId="57"/>
    <tableColumn id="4" name="EFFECTIVE DATE" dataDxfId="5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7" name="Table22681012141618" displayName="Table22681012141618" ref="A13:D15" totalsRowShown="0" headerRowDxfId="55" tableBorderDxfId="53" headerRowBorderDxfId="54" totalsRowBorderDxfId="52">
  <autoFilter ref="A13:D15"/>
  <tableColumns count="4">
    <tableColumn id="1" name="FEDERAL FUND PROGRAMS"/>
    <tableColumn id="2" name="PROGRAM BASELINE" dataDxfId="51">
      <calculatedColumnFormula>SUBTOTAL(109,B13)</calculatedColumnFormula>
    </tableColumn>
    <tableColumn id="3" name="ADJUSTMENT"/>
    <tableColumn id="4" name="TOTAL" dataDxfId="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5:D26" totalsRowShown="0" tableBorderDxfId="148" headerRowBorderDxfId="149" totalsRowBorderDxfId="147">
  <autoFilter ref="A25:D26"/>
  <tableColumns count="4">
    <tableColumn id="1" name="CFDA #"/>
    <tableColumn id="2" name="PROJECT TITLE" dataDxfId="146"/>
    <tableColumn id="3" name="GRANT #" dataDxfId="145"/>
    <tableColumn id="4" name="EFFECTIVE DATE" dataDxfId="14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8" name="Table35791113151719" displayName="Table35791113151719" ref="A25:D26" totalsRowShown="0" tableBorderDxfId="48" headerRowBorderDxfId="49" totalsRowBorderDxfId="47">
  <autoFilter ref="A25:D26"/>
  <tableColumns count="4">
    <tableColumn id="1" name="CFDA #"/>
    <tableColumn id="2" name="PROJECT TITLE" dataDxfId="46"/>
    <tableColumn id="3" name="GRANT #" dataDxfId="45"/>
    <tableColumn id="4" name="EFFECTIVE DATE" dataDxfId="4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19" name="Table2268101214161820" displayName="Table2268101214161820" ref="A13:D15" totalsRowShown="0" headerRowDxfId="43" tableBorderDxfId="41" headerRowBorderDxfId="42" totalsRowBorderDxfId="40">
  <autoFilter ref="A13:D15"/>
  <tableColumns count="4">
    <tableColumn id="1" name="FEDERAL FUND PROGRAMS"/>
    <tableColumn id="2" name="PROGRAM BASELINE" dataDxfId="39">
      <calculatedColumnFormula>SUBTOTAL(109,B13)</calculatedColumnFormula>
    </tableColumn>
    <tableColumn id="3" name="ADJUSTMENT"/>
    <tableColumn id="4" name="TOTAL" dataDxfId="3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0" name="Table3579111315171921" displayName="Table3579111315171921" ref="A25:D26" totalsRowShown="0" tableBorderDxfId="36" headerRowBorderDxfId="37" totalsRowBorderDxfId="35">
  <autoFilter ref="A25:D26"/>
  <tableColumns count="4">
    <tableColumn id="1" name="CFDA #"/>
    <tableColumn id="2" name="PROJECT TITLE" dataDxfId="34"/>
    <tableColumn id="3" name="GRANT #" dataDxfId="33"/>
    <tableColumn id="4" name="EFFECTIVE DATE" dataDxfId="32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1" name="Table226810121416182022" displayName="Table226810121416182022" ref="A13:D15" totalsRowShown="0" headerRowDxfId="31" tableBorderDxfId="29" headerRowBorderDxfId="30" totalsRowBorderDxfId="28">
  <autoFilter ref="A13:D15"/>
  <tableColumns count="4">
    <tableColumn id="1" name="FEDERAL FUND PROGRAMS"/>
    <tableColumn id="2" name="PROGRAM BASELINE"/>
    <tableColumn id="3" name="ADJUSTMENT"/>
    <tableColumn id="4" name="TOTAL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2" name="Table357911131517192123" displayName="Table357911131517192123" ref="A63:D64" totalsRowShown="0" tableBorderDxfId="25" headerRowBorderDxfId="26" totalsRowBorderDxfId="24">
  <autoFilter ref="A63:D64"/>
  <tableColumns count="4">
    <tableColumn id="1" name="CFDA #"/>
    <tableColumn id="2" name="PROJECT TITLE" dataDxfId="23"/>
    <tableColumn id="3" name="GRANT #" dataDxfId="22"/>
    <tableColumn id="4" name="EFFECTIVE DATE" dataDxfId="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le22681012141618202226" displayName="Table22681012141618202226" ref="A23:D25" totalsRowShown="0" headerRowDxfId="20" tableBorderDxfId="18" headerRowBorderDxfId="19" totalsRowBorderDxfId="17">
  <autoFilter ref="A23:D25"/>
  <tableColumns count="4">
    <tableColumn id="1" name="FEDERAL FUND PROGRAMS"/>
    <tableColumn id="2" name="PROGRAM BASELINE"/>
    <tableColumn id="3" name="ADJUSTMENT"/>
    <tableColumn id="4" name="TOTAL" dataDxfId="1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le22681012141618202227" displayName="Table22681012141618202227" ref="A33:D35" totalsRowShown="0" headerRowDxfId="15" tableBorderDxfId="13" headerRowBorderDxfId="14" totalsRowBorderDxfId="12">
  <autoFilter ref="A33:D35"/>
  <tableColumns count="4">
    <tableColumn id="1" name="FEDERAL FUND PROGRAMS"/>
    <tableColumn id="2" name="PROGRAM BASELINE"/>
    <tableColumn id="3" name="ADJUSTMENT"/>
    <tableColumn id="4" name="TOTAL" dataDxfId="1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Table22681012141618202228" displayName="Table22681012141618202228" ref="A43:D45" totalsRowShown="0" headerRowDxfId="10" tableBorderDxfId="8" headerRowBorderDxfId="9" totalsRowBorderDxfId="7">
  <autoFilter ref="A43:D45"/>
  <tableColumns count="4">
    <tableColumn id="1" name="FEDERAL FUND PROGRAMS"/>
    <tableColumn id="2" name="PROGRAM BASELINE"/>
    <tableColumn id="3" name="ADJUSTMENT"/>
    <tableColumn id="4" name="TOTAL" dataDxfId="6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le22681012141618202229" displayName="Table22681012141618202229" ref="A53:D55" totalsRowShown="0" headerRowDxfId="5" tableBorderDxfId="3" headerRowBorderDxfId="4" totalsRowBorderDxfId="2">
  <autoFilter ref="A53:D55"/>
  <tableColumns count="4">
    <tableColumn id="1" name="FEDERAL FUND PROGRAMS"/>
    <tableColumn id="2" name="PROGRAM BASELINE" dataDxfId="1">
      <calculatedColumnFormula>B44+B34+B24+B14</calculatedColumnFormula>
    </tableColumn>
    <tableColumn id="3" name="ADJUSTMENT"/>
    <tableColumn id="4" name="TOTAL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22" displayName="Table22" ref="A13:D15" totalsRowShown="0" headerRowDxfId="143" tableBorderDxfId="141" headerRowBorderDxfId="142" totalsRowBorderDxfId="140">
  <autoFilter ref="A13:D15"/>
  <tableColumns count="4">
    <tableColumn id="1" name="FEDERAL FUND PROGRAMS"/>
    <tableColumn id="2" name="PROGRAM BASELINE"/>
    <tableColumn id="3" name="ADJUSTMENT"/>
    <tableColumn id="4" name="TOTAL" dataDxfId="1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35" displayName="Table35" ref="A25:D26" totalsRowShown="0" tableBorderDxfId="137" headerRowBorderDxfId="138" totalsRowBorderDxfId="136">
  <autoFilter ref="A25:D26"/>
  <tableColumns count="4">
    <tableColumn id="1" name="CFDA #"/>
    <tableColumn id="2" name="PROJECT TITLE" dataDxfId="135"/>
    <tableColumn id="3" name="GRANT #" dataDxfId="134"/>
    <tableColumn id="4" name="EFFECTIVE DATE" dataDxfId="1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226" displayName="Table226" ref="A13:D15" totalsRowShown="0" headerRowDxfId="132" tableBorderDxfId="130" headerRowBorderDxfId="131" totalsRowBorderDxfId="129">
  <autoFilter ref="A13:D15"/>
  <tableColumns count="4">
    <tableColumn id="1" name="FEDERAL FUND PROGRAMS"/>
    <tableColumn id="2" name="PROGRAM BASELINE"/>
    <tableColumn id="3" name="ADJUSTMENT"/>
    <tableColumn id="4" name="TOTAL" dataDxfId="1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357" displayName="Table357" ref="A25:D26" totalsRowShown="0" tableBorderDxfId="126" headerRowBorderDxfId="127" totalsRowBorderDxfId="125">
  <autoFilter ref="A25:D26"/>
  <tableColumns count="4">
    <tableColumn id="1" name="CFDA #"/>
    <tableColumn id="2" name="PROJECT TITLE" dataDxfId="124"/>
    <tableColumn id="3" name="GRANT #" dataDxfId="123"/>
    <tableColumn id="4" name="EFFECTIVE DATE" dataDxfId="12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2268" displayName="Table2268" ref="A13:D15" totalsRowShown="0" headerRowDxfId="121" tableBorderDxfId="119" headerRowBorderDxfId="120" totalsRowBorderDxfId="118">
  <autoFilter ref="A13:D15"/>
  <tableColumns count="4">
    <tableColumn id="1" name="FEDERAL FUND PROGRAMS"/>
    <tableColumn id="2" name="PROGRAM BASELINE"/>
    <tableColumn id="3" name="ADJUSTMENT"/>
    <tableColumn id="4" name="TOTAL" dataDxfId="1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3579" displayName="Table3579" ref="A25:D26" totalsRowShown="0" tableBorderDxfId="115" headerRowBorderDxfId="116" totalsRowBorderDxfId="114">
  <autoFilter ref="A25:D26"/>
  <tableColumns count="4">
    <tableColumn id="1" name="CFDA #"/>
    <tableColumn id="2" name="PROJECT TITLE" dataDxfId="113"/>
    <tableColumn id="3" name="GRANT #" dataDxfId="112"/>
    <tableColumn id="4" name="EFFECTIVE DATE" dataDxfId="1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e22681012" displayName="Table22681012" ref="A13:D15" totalsRowShown="0" headerRowDxfId="110" tableBorderDxfId="108" headerRowBorderDxfId="109" totalsRowBorderDxfId="107">
  <autoFilter ref="A13:D15"/>
  <tableColumns count="4">
    <tableColumn id="1" name="FEDERAL FUND PROGRAMS"/>
    <tableColumn id="2" name="PROGRAM BASELINE"/>
    <tableColumn id="3" name="ADJUSTMENT"/>
    <tableColumn id="4" name="TOTAL" dataDxfId="1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table" Target="../tables/table25.xml" /><Relationship Id="rId4" Type="http://schemas.openxmlformats.org/officeDocument/2006/relationships/table" Target="../tables/table26.xml" /><Relationship Id="rId5" Type="http://schemas.openxmlformats.org/officeDocument/2006/relationships/table" Target="../tables/table27.xml" /><Relationship Id="rId6" Type="http://schemas.openxmlformats.org/officeDocument/2006/relationships/table" Target="../tables/table28.xml" /><Relationship Id="rId7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7377-0F20-4AEB-83A2-5C12DB465795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35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7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f>Table22[[#This Row],[PROGRAM BASELINE]]+Table226[[#This Row],[PROGRAM BASELINE]]+Table2268[[#This Row],[PROGRAM BASELINE]]+Table22681012[[#This Row],[PROGRAM BASELINE]]+Table2268101214[[#This Row],[PROGRAM BASELINE]]+Table226810[[#This Row],[PROGRAM BASELINE]]+Table226810121416[[#This Row],[PROGRAM BASELINE]]+Table22681012141624[[#This Row],[PROGRAM BASELINE]]+Table22681012141618[[#This Row],[PROGRAM BASELINE]]+Table2268101214161820[[#This Row],[PROGRAM BASELINE]]+'98'!B54</f>
        <v>6481661</v>
      </c>
      <c r="C14" s="48">
        <f>Table22[[#This Row],[ADJUSTMENT]]+Table226[[#This Row],[ADJUSTMENT]]+Table2268[[#This Row],[ADJUSTMENT]]+Table22681012[[#This Row],[ADJUSTMENT]]+Table2268101214[[#This Row],[ADJUSTMENT]]+Table226810[[#This Row],[ADJUSTMENT]]+Table226810121416[[#This Row],[ADJUSTMENT]]+Table22681012141624[[#This Row],[ADJUSTMENT]]+Table22681012141618[[#This Row],[ADJUSTMENT]]+Table2268101214161820[[#This Row],[ADJUSTMENT]]+'98'!C54</f>
        <v>0</v>
      </c>
      <c r="D14" s="48">
        <f>Table22[[#This Row],[TOTAL]]+Table226[[#This Row],[TOTAL]]+Table2268[[#This Row],[TOTAL]]+Table22681012[[#This Row],[TOTAL]]+Table2268101214[[#This Row],[TOTAL]]+Table226810[[#This Row],[TOTAL]]+Table226810121416[[#This Row],[TOTAL]]+Table22681012141624[[#This Row],[TOTAL]]+Table22681012141618[[#This Row],[TOTAL]]+Table2268101214161820[[#This Row],[TOTAL]]+'98'!D54</f>
        <v>6481661</v>
      </c>
    </row>
    <row r="15" spans="1:4" ht="18">
      <c r="A15" s="33" t="s">
        <v>25</v>
      </c>
      <c r="B15" s="56">
        <f>SUM(B14:B14)</f>
        <v>6481661</v>
      </c>
      <c r="C15" s="51">
        <f>SUM(C14:C14)</f>
        <v>0</v>
      </c>
      <c r="D15" s="52">
        <f>SUM(D14:D14)</f>
        <v>6481661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f>9!C19+'10'!C19+'15'!C19+'18'!C19+'19'!C19+'20'!C19+'21'!C19+'22'!C19+'23'!C19+'25'!C19+'98'!C59</f>
        <v>707</v>
      </c>
      <c r="D19" s="5"/>
    </row>
    <row r="20" spans="1:4" ht="15.75">
      <c r="A20" s="17"/>
      <c r="B20" s="3" t="s">
        <v>36</v>
      </c>
      <c r="C20" s="53">
        <f>9!C20+'10'!C20+'15'!C20+'18'!C20+'19'!C20+'20'!C20+'21'!C20+'22'!C20+'23'!C20+'25'!C20+'98'!C60</f>
        <v>762100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zonaEn8kfHrjARDYrPtOQXWZYbdsgdTD11KKO+eu4gFWLt4T7VJ4Z+U6cCBVLQfs0BiS4+SioNiuMVTGsYVDQw==" saltValue="029GMl1pfx+YgclPzYNfp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F931-C72F-42C9-9437-6C6813931C5D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51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18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403385</v>
      </c>
      <c r="C14" s="49">
        <v>0</v>
      </c>
      <c r="D14" s="50">
        <f>SUM(Table22681012141618[[#This Row],[PROGRAM BASELINE]:[ADJUSTMENT]])</f>
        <v>403385</v>
      </c>
    </row>
    <row r="15" spans="1:4" ht="18">
      <c r="A15" s="33" t="s">
        <v>25</v>
      </c>
      <c r="B15" s="55">
        <f>SUM(B14:B14)</f>
        <v>403385</v>
      </c>
      <c r="C15" s="51">
        <f>SUM(C14:C14)</f>
        <v>0</v>
      </c>
      <c r="D15" s="52">
        <f>SUM(D14:D14)</f>
        <v>403385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44</v>
      </c>
      <c r="D19" s="5"/>
    </row>
    <row r="20" spans="1:4" ht="15.75">
      <c r="A20" s="17"/>
      <c r="B20" s="3" t="s">
        <v>36</v>
      </c>
      <c r="C20" s="53">
        <v>47429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VsaPLXWyPlXqJWgIerJuoO6j6zm/3jHo/+kkSztzHsKPmur85LNgLP2ML2zwpABK13+SwV5arDOhVXCVpnYGow==" saltValue="JHuQuZedwDZ7jCZy7KOAc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E644-F577-4157-A202-DB02331F368E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52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37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1512693</v>
      </c>
      <c r="C14" s="49">
        <v>0</v>
      </c>
      <c r="D14" s="50">
        <f>SUM(Table2268101214161820[[#This Row],[PROGRAM BASELINE]:[ADJUSTMENT]])</f>
        <v>1512693</v>
      </c>
    </row>
    <row r="15" spans="1:4" ht="18">
      <c r="A15" s="33" t="s">
        <v>25</v>
      </c>
      <c r="B15" s="55">
        <f>SUM(B14:B14)</f>
        <v>1512693</v>
      </c>
      <c r="C15" s="51">
        <f>SUM(C14:C14)</f>
        <v>0</v>
      </c>
      <c r="D15" s="52">
        <f>SUM(D14:D14)</f>
        <v>1512693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165</v>
      </c>
      <c r="D19" s="5"/>
    </row>
    <row r="20" spans="1:4" ht="15.75">
      <c r="A20" s="17"/>
      <c r="B20" s="3" t="s">
        <v>36</v>
      </c>
      <c r="C20" s="53">
        <v>177859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CzV9+2iY7Ydxr62ezxHrIYFeUcjYZbkmSv6DKT8B/yjgs/zq0htWiPacTDoXEAZaab1DKimFVRyUsv4hMzKsvw==" saltValue="aB6ay85QcvhAlk265SVVMA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AF8A-6101-48AB-BA0E-2014E53F1935}">
  <sheetPr>
    <pageSetUpPr fitToPage="1"/>
  </sheetPr>
  <dimension ref="A1:D68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53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58" t="s">
        <v>33</v>
      </c>
      <c r="C11" s="2"/>
      <c r="D11" s="5"/>
    </row>
    <row r="12" spans="1:4" ht="15.75">
      <c r="A12" s="47" t="s">
        <v>38</v>
      </c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73343</v>
      </c>
      <c r="C14" s="49">
        <v>0</v>
      </c>
      <c r="D14" s="50">
        <f>SUM(Table226810121416182022[[#This Row],[PROGRAM BASELINE]:[ADJUSTMENT]])</f>
        <v>73343</v>
      </c>
    </row>
    <row r="15" spans="1:4" ht="18">
      <c r="A15" s="33" t="s">
        <v>25</v>
      </c>
      <c r="B15" s="55">
        <f>SUM(B14:B14)</f>
        <v>73343</v>
      </c>
      <c r="C15" s="51">
        <f>SUM(C14:C14)</f>
        <v>0</v>
      </c>
      <c r="D15" s="52">
        <f>SUM(D14:D14)</f>
        <v>73343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8</v>
      </c>
      <c r="D19" s="5"/>
    </row>
    <row r="20" spans="1:4" ht="15.75">
      <c r="A20" s="17"/>
      <c r="B20" s="3" t="s">
        <v>36</v>
      </c>
      <c r="C20" s="53">
        <v>8624</v>
      </c>
      <c r="D20" s="5"/>
    </row>
    <row r="21" spans="1:4" ht="15.75">
      <c r="A21" s="17"/>
      <c r="B21" s="3"/>
      <c r="C21" s="2"/>
      <c r="D21" s="5"/>
    </row>
    <row r="22" spans="1:4" ht="15.75">
      <c r="A22" s="47" t="s">
        <v>39</v>
      </c>
      <c r="B22" s="3"/>
      <c r="C22" s="2"/>
      <c r="D22" s="5"/>
    </row>
    <row r="23" spans="1:4" ht="18">
      <c r="A23" s="38" t="s">
        <v>28</v>
      </c>
      <c r="B23" s="27" t="s">
        <v>8</v>
      </c>
      <c r="C23" s="26" t="s">
        <v>19</v>
      </c>
      <c r="D23" s="57" t="s">
        <v>9</v>
      </c>
    </row>
    <row r="24" spans="1:4" ht="18">
      <c r="A24" s="32" t="s">
        <v>29</v>
      </c>
      <c r="B24" s="48">
        <v>137518</v>
      </c>
      <c r="C24" s="49">
        <v>0</v>
      </c>
      <c r="D24" s="50">
        <f>SUM(Table22681012141618202226[[#This Row],[PROGRAM BASELINE]:[ADJUSTMENT]])</f>
        <v>137518</v>
      </c>
    </row>
    <row r="25" spans="1:4" ht="18">
      <c r="A25" s="33" t="s">
        <v>25</v>
      </c>
      <c r="B25" s="55">
        <f>SUM(B24:B24)</f>
        <v>137518</v>
      </c>
      <c r="C25" s="51">
        <f>SUM(C24:C24)</f>
        <v>0</v>
      </c>
      <c r="D25" s="52">
        <f>SUM(D24:D24)</f>
        <v>137518</v>
      </c>
    </row>
    <row r="26" spans="1:4" ht="15.75">
      <c r="A26" s="17"/>
      <c r="B26" s="39" t="s">
        <v>26</v>
      </c>
      <c r="C26" s="2"/>
      <c r="D26" s="5"/>
    </row>
    <row r="27" spans="1:4" ht="15.75">
      <c r="A27" s="17"/>
      <c r="B27" s="39" t="s">
        <v>27</v>
      </c>
      <c r="C27" s="2"/>
      <c r="D27" s="5"/>
    </row>
    <row r="28" spans="1:4" ht="15.75">
      <c r="A28" s="17"/>
      <c r="B28" s="39"/>
      <c r="C28" s="2"/>
      <c r="D28" s="5"/>
    </row>
    <row r="29" spans="1:4" ht="15.75">
      <c r="A29" s="17"/>
      <c r="B29" s="3" t="s">
        <v>34</v>
      </c>
      <c r="C29" s="53">
        <v>15</v>
      </c>
      <c r="D29" s="5"/>
    </row>
    <row r="30" spans="1:4" ht="15.75">
      <c r="A30" s="17"/>
      <c r="B30" s="3" t="s">
        <v>36</v>
      </c>
      <c r="C30" s="53">
        <v>16169</v>
      </c>
      <c r="D30" s="5"/>
    </row>
    <row r="31" spans="1:4" ht="15.75">
      <c r="A31" s="17"/>
      <c r="B31" s="3"/>
      <c r="C31" s="2"/>
      <c r="D31" s="5"/>
    </row>
    <row r="32" spans="1:4" ht="15.75">
      <c r="A32" s="47" t="s">
        <v>40</v>
      </c>
      <c r="B32" s="3"/>
      <c r="C32" s="2"/>
      <c r="D32" s="5"/>
    </row>
    <row r="33" spans="1:4" ht="18">
      <c r="A33" s="38" t="s">
        <v>28</v>
      </c>
      <c r="B33" s="27" t="s">
        <v>8</v>
      </c>
      <c r="C33" s="26" t="s">
        <v>19</v>
      </c>
      <c r="D33" s="57" t="s">
        <v>9</v>
      </c>
    </row>
    <row r="34" spans="1:4" ht="18">
      <c r="A34" s="32" t="s">
        <v>29</v>
      </c>
      <c r="B34" s="48">
        <v>174188</v>
      </c>
      <c r="C34" s="49">
        <v>0</v>
      </c>
      <c r="D34" s="50">
        <f>SUM(Table22681012141618202227[[#This Row],[PROGRAM BASELINE]:[ADJUSTMENT]])</f>
        <v>174188</v>
      </c>
    </row>
    <row r="35" spans="1:4" ht="18">
      <c r="A35" s="33" t="s">
        <v>25</v>
      </c>
      <c r="B35" s="55">
        <f>SUM(B34:B34)</f>
        <v>174188</v>
      </c>
      <c r="C35" s="51">
        <f>SUM(C34:C34)</f>
        <v>0</v>
      </c>
      <c r="D35" s="52">
        <f>SUM(D34:D34)</f>
        <v>174188</v>
      </c>
    </row>
    <row r="36" spans="1:4" ht="15.75">
      <c r="A36" s="17"/>
      <c r="B36" s="39" t="s">
        <v>26</v>
      </c>
      <c r="C36" s="2"/>
      <c r="D36" s="5"/>
    </row>
    <row r="37" spans="1:4" ht="15.75">
      <c r="A37" s="17"/>
      <c r="B37" s="39" t="s">
        <v>27</v>
      </c>
      <c r="C37" s="2"/>
      <c r="D37" s="5"/>
    </row>
    <row r="38" spans="1:4" ht="15.75">
      <c r="A38" s="17"/>
      <c r="B38" s="39"/>
      <c r="C38" s="2"/>
      <c r="D38" s="5"/>
    </row>
    <row r="39" spans="1:4" ht="15.75">
      <c r="A39" s="17"/>
      <c r="B39" s="3" t="s">
        <v>34</v>
      </c>
      <c r="C39" s="53">
        <v>19</v>
      </c>
      <c r="D39" s="5"/>
    </row>
    <row r="40" spans="1:4" ht="15.75">
      <c r="A40" s="17"/>
      <c r="B40" s="3" t="s">
        <v>36</v>
      </c>
      <c r="C40" s="53">
        <v>20480</v>
      </c>
      <c r="D40" s="5"/>
    </row>
    <row r="41" spans="1:4" ht="15.75">
      <c r="A41" s="17"/>
      <c r="B41" s="3"/>
      <c r="C41" s="2"/>
      <c r="D41" s="5"/>
    </row>
    <row r="42" spans="1:4" ht="15.75">
      <c r="A42" s="47" t="s">
        <v>41</v>
      </c>
      <c r="B42" s="3"/>
      <c r="C42" s="2"/>
      <c r="D42" s="5"/>
    </row>
    <row r="43" spans="1:4" ht="18">
      <c r="A43" s="38" t="s">
        <v>28</v>
      </c>
      <c r="B43" s="27" t="s">
        <v>8</v>
      </c>
      <c r="C43" s="26" t="s">
        <v>19</v>
      </c>
      <c r="D43" s="57" t="s">
        <v>9</v>
      </c>
    </row>
    <row r="44" spans="1:4" ht="18">
      <c r="A44" s="32" t="s">
        <v>29</v>
      </c>
      <c r="B44" s="48">
        <v>73343</v>
      </c>
      <c r="C44" s="49">
        <v>0</v>
      </c>
      <c r="D44" s="50">
        <f>SUM(Table22681012141618202228[[#This Row],[PROGRAM BASELINE]:[ADJUSTMENT]])</f>
        <v>73343</v>
      </c>
    </row>
    <row r="45" spans="1:4" ht="18">
      <c r="A45" s="33" t="s">
        <v>25</v>
      </c>
      <c r="B45" s="55">
        <f>SUM(B44:B44)</f>
        <v>73343</v>
      </c>
      <c r="C45" s="51">
        <f>SUM(C44:C44)</f>
        <v>0</v>
      </c>
      <c r="D45" s="52">
        <f>SUM(D44:D44)</f>
        <v>73343</v>
      </c>
    </row>
    <row r="46" spans="1:4" ht="15.75">
      <c r="A46" s="17"/>
      <c r="B46" s="39" t="s">
        <v>26</v>
      </c>
      <c r="C46" s="2"/>
      <c r="D46" s="5"/>
    </row>
    <row r="47" spans="1:4" ht="15.75">
      <c r="A47" s="17"/>
      <c r="B47" s="39" t="s">
        <v>27</v>
      </c>
      <c r="C47" s="2"/>
      <c r="D47" s="5"/>
    </row>
    <row r="48" spans="1:4" ht="15.75">
      <c r="A48" s="17"/>
      <c r="B48" s="39"/>
      <c r="C48" s="2"/>
      <c r="D48" s="5"/>
    </row>
    <row r="49" spans="1:4" ht="15.75">
      <c r="A49" s="17"/>
      <c r="B49" s="3" t="s">
        <v>34</v>
      </c>
      <c r="C49" s="53">
        <v>8</v>
      </c>
      <c r="D49" s="5"/>
    </row>
    <row r="50" spans="1:4" ht="15.75">
      <c r="A50" s="17"/>
      <c r="B50" s="3" t="s">
        <v>36</v>
      </c>
      <c r="C50" s="53">
        <v>8624</v>
      </c>
      <c r="D50" s="5"/>
    </row>
    <row r="51" spans="1:4" ht="15.75">
      <c r="A51" s="17"/>
      <c r="B51" s="3"/>
      <c r="C51" s="2"/>
      <c r="D51" s="5"/>
    </row>
    <row r="52" spans="1:4" ht="15.75">
      <c r="A52" s="47" t="s">
        <v>42</v>
      </c>
      <c r="B52" s="3"/>
      <c r="C52" s="2"/>
      <c r="D52" s="5"/>
    </row>
    <row r="53" spans="1:4" ht="18">
      <c r="A53" s="38" t="s">
        <v>28</v>
      </c>
      <c r="B53" s="27" t="s">
        <v>8</v>
      </c>
      <c r="C53" s="26" t="s">
        <v>19</v>
      </c>
      <c r="D53" s="57" t="s">
        <v>9</v>
      </c>
    </row>
    <row r="54" spans="1:4" ht="18">
      <c r="A54" s="32" t="s">
        <v>29</v>
      </c>
      <c r="B54" s="48">
        <f aca="true" t="shared" si="0" ref="B54:C54">B44+B34+B24+B14</f>
        <v>458392</v>
      </c>
      <c r="C54" s="48">
        <f t="shared" si="0"/>
        <v>0</v>
      </c>
      <c r="D54" s="50">
        <f>SUM(Table22681012141618202229[[#This Row],[PROGRAM BASELINE]:[ADJUSTMENT]])</f>
        <v>458392</v>
      </c>
    </row>
    <row r="55" spans="1:4" ht="18">
      <c r="A55" s="33" t="s">
        <v>25</v>
      </c>
      <c r="B55" s="55">
        <f>B45+B35+B25+B15</f>
        <v>458392</v>
      </c>
      <c r="C55" s="54">
        <f>C45+C35+C25+C15</f>
        <v>0</v>
      </c>
      <c r="D55" s="52">
        <f>SUM(D54:D54)</f>
        <v>458392</v>
      </c>
    </row>
    <row r="56" spans="1:4" ht="15.75">
      <c r="A56" s="17"/>
      <c r="B56" s="39" t="s">
        <v>26</v>
      </c>
      <c r="C56" s="2"/>
      <c r="D56" s="5"/>
    </row>
    <row r="57" spans="1:4" ht="15.75">
      <c r="A57" s="17"/>
      <c r="B57" s="39" t="s">
        <v>27</v>
      </c>
      <c r="C57" s="2"/>
      <c r="D57" s="5"/>
    </row>
    <row r="58" spans="1:4" ht="15.75">
      <c r="A58" s="17"/>
      <c r="B58" s="39"/>
      <c r="C58" s="2"/>
      <c r="D58" s="5"/>
    </row>
    <row r="59" spans="1:4" ht="15.75">
      <c r="A59" s="17"/>
      <c r="B59" s="3" t="s">
        <v>34</v>
      </c>
      <c r="C59" s="53">
        <f>C49+C39+C29+C19</f>
        <v>50</v>
      </c>
      <c r="D59" s="5"/>
    </row>
    <row r="60" spans="1:4" ht="15.75">
      <c r="A60" s="17"/>
      <c r="B60" s="3" t="s">
        <v>36</v>
      </c>
      <c r="C60" s="53">
        <f>C50+C40+C30+C20</f>
        <v>53897</v>
      </c>
      <c r="D60" s="5"/>
    </row>
    <row r="61" spans="1:4" ht="15.75">
      <c r="A61" s="14"/>
      <c r="B61" s="2"/>
      <c r="C61" s="2"/>
      <c r="D61" s="5"/>
    </row>
    <row r="62" spans="1:4" ht="15.75">
      <c r="A62" s="13"/>
      <c r="B62" s="2"/>
      <c r="C62" s="2"/>
      <c r="D62" s="5"/>
    </row>
    <row r="63" spans="1:4" ht="18">
      <c r="A63" s="29" t="s">
        <v>10</v>
      </c>
      <c r="B63" s="40" t="s">
        <v>20</v>
      </c>
      <c r="C63" s="30" t="s">
        <v>30</v>
      </c>
      <c r="D63" s="35" t="s">
        <v>31</v>
      </c>
    </row>
    <row r="64" spans="1:4" ht="18">
      <c r="A64" s="28">
        <v>17.235</v>
      </c>
      <c r="B64" s="42" t="s">
        <v>32</v>
      </c>
      <c r="C64" s="21" t="s">
        <v>33</v>
      </c>
      <c r="D64" s="41">
        <v>44378</v>
      </c>
    </row>
    <row r="65" spans="1:4" ht="18">
      <c r="A65" s="31"/>
      <c r="B65" s="24"/>
      <c r="C65" s="25"/>
      <c r="D65" s="36"/>
    </row>
    <row r="66" spans="1:4" ht="18">
      <c r="A66" s="22"/>
      <c r="B66" s="23"/>
      <c r="C66" s="20"/>
      <c r="D66" s="37"/>
    </row>
    <row r="67" spans="1:4" ht="15.75" thickBot="1">
      <c r="A67" s="18"/>
      <c r="B67" s="6"/>
      <c r="C67" s="6"/>
      <c r="D67" s="7"/>
    </row>
    <row r="68" ht="15.75">
      <c r="A68" s="9"/>
    </row>
  </sheetData>
  <sheetProtection algorithmName="SHA-512" hashValue="1wIPng32X6gXvj4pBlBjUAk/BEIiMb6/DeOxIeIVhhL1SLwBe+jwC72bMEWXd+6tqbxRHkFYgtYRLEcppJKr8w==" saltValue="+mwOJm7K+LqA5TpzP71eKQ==" spinCount="100000" sheet="1" objects="1" scenarios="1"/>
  <printOptions/>
  <pageMargins left="0.7" right="0.7" top="0.75" bottom="0.75" header="0.3" footer="0.3"/>
  <pageSetup fitToHeight="1" fitToWidth="1" horizontalDpi="600" verticalDpi="600" orientation="portrait" scale="50" r:id="rId7"/>
  <tableParts>
    <tablePart r:id="rId5"/>
    <tablePart r:id="rId2"/>
    <tablePart r:id="rId6"/>
    <tablePart r:id="rId3"/>
    <tablePart r:id="rId4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986D-CC86-4485-9811-B9F40573D9CE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43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56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11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128350</v>
      </c>
      <c r="C14" s="49">
        <v>0</v>
      </c>
      <c r="D14" s="50">
        <f>SUM(Table22[[#This Row],[PROGRAM BASELINE]:[ADJUSTMENT]])</f>
        <v>128350</v>
      </c>
    </row>
    <row r="15" spans="1:4" ht="18">
      <c r="A15" s="33" t="s">
        <v>25</v>
      </c>
      <c r="B15" s="55">
        <f>SUM(B14:B14)</f>
        <v>128350</v>
      </c>
      <c r="C15" s="51">
        <f>SUM(C14:C14)</f>
        <v>0</v>
      </c>
      <c r="D15" s="52">
        <f>SUM(D14:D14)</f>
        <v>128350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14</v>
      </c>
      <c r="D19" s="5"/>
    </row>
    <row r="20" spans="1:4" ht="15.75">
      <c r="A20" s="17"/>
      <c r="B20" s="3" t="s">
        <v>36</v>
      </c>
      <c r="C20" s="53">
        <v>15091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l93uFdQIr0O252lA2BtqTzOwNeQ+oz4pRrnYRX4fpYwczwhHV7FC/ziGFTzvYpXO3dfJSupHHXoXO7xH65047Q==" saltValue="FIsvPPZEoPMDCr//Ve9h3w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F014-92F9-4AA1-B691-A6155DB35DFD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44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12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339210</v>
      </c>
      <c r="C14" s="49">
        <v>0</v>
      </c>
      <c r="D14" s="50">
        <f>SUM(Table226[[#This Row],[PROGRAM BASELINE]:[ADJUSTMENT]])</f>
        <v>339210</v>
      </c>
    </row>
    <row r="15" spans="1:4" ht="18">
      <c r="A15" s="33" t="s">
        <v>25</v>
      </c>
      <c r="B15" s="55">
        <f>SUM(B14:B14)</f>
        <v>339210</v>
      </c>
      <c r="C15" s="51">
        <f>SUM(C14:C14)</f>
        <v>0</v>
      </c>
      <c r="D15" s="52">
        <f>SUM(D14:D14)</f>
        <v>339210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37</v>
      </c>
      <c r="D19" s="5"/>
    </row>
    <row r="20" spans="1:4" ht="15.75">
      <c r="A20" s="17"/>
      <c r="B20" s="3" t="s">
        <v>36</v>
      </c>
      <c r="C20" s="53">
        <v>39884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JBBPLaXAs/wRjSR+o8qqeo9n1rNAg43DZrG0BZLWhpF6W9cfOEfDQuhdb8PniPm3s0ZQwriGXqnaiGA2pBENgA==" saltValue="yAIM+8I8LJFzQVWOggfR+A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0DE3-B70D-4924-A242-24AA3307E8C0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45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13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91678</v>
      </c>
      <c r="C14" s="49">
        <v>0</v>
      </c>
      <c r="D14" s="50">
        <f>SUM(Table2268[[#This Row],[PROGRAM BASELINE]:[ADJUSTMENT]])</f>
        <v>91678</v>
      </c>
    </row>
    <row r="15" spans="1:4" ht="18">
      <c r="A15" s="33" t="s">
        <v>25</v>
      </c>
      <c r="B15" s="55">
        <f>SUM(B14:B14)</f>
        <v>91678</v>
      </c>
      <c r="C15" s="51">
        <f>SUM(C14:C14)</f>
        <v>0</v>
      </c>
      <c r="D15" s="52">
        <f>SUM(D14:D14)</f>
        <v>91678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10</v>
      </c>
      <c r="D19" s="5"/>
    </row>
    <row r="20" spans="1:4" ht="15.75">
      <c r="A20" s="17"/>
      <c r="B20" s="3" t="s">
        <v>36</v>
      </c>
      <c r="C20" s="53">
        <v>10779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eDjuYWJh0QA7DySZaM1eFxASMuRI2ppetWzU2rogQe2EyCn6TjfkXvCxYP7n+QY00RSkxohrTnO2NzfvsInpBg==" saltValue="HkDZgUdU28PAlegm70JPP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7D26-FD21-482B-876A-6AD3826AD988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46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14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73343</v>
      </c>
      <c r="C14" s="49">
        <v>0</v>
      </c>
      <c r="D14" s="50">
        <f>SUM(Table22681012[[#This Row],[PROGRAM BASELINE]:[ADJUSTMENT]])</f>
        <v>73343</v>
      </c>
    </row>
    <row r="15" spans="1:4" ht="18">
      <c r="A15" s="33" t="s">
        <v>25</v>
      </c>
      <c r="B15" s="55">
        <f>SUM(B14:B14)</f>
        <v>73343</v>
      </c>
      <c r="C15" s="51">
        <f>SUM(C14:C14)</f>
        <v>0</v>
      </c>
      <c r="D15" s="52">
        <f>SUM(D14:D14)</f>
        <v>73343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8</v>
      </c>
      <c r="D19" s="5"/>
    </row>
    <row r="20" spans="1:4" ht="15.75">
      <c r="A20" s="17"/>
      <c r="B20" s="3" t="s">
        <v>36</v>
      </c>
      <c r="C20" s="53">
        <v>8624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m9CYSRuLYxp7d8l25fohNfAdMSoh7Zfe5uo2hGtnWAVnqdVvqfkb9QvE5kua64WdRR+xZkV4f4w1hyaLHHC9wA==" saltValue="ulB3/HTrGwHv5zoyt3TNe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2C6F-FEBB-4AB9-877C-24A36AA83F71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47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21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1485189</v>
      </c>
      <c r="C14" s="49">
        <v>0</v>
      </c>
      <c r="D14" s="50">
        <f>SUM(Table2268101214[[#This Row],[PROGRAM BASELINE]:[ADJUSTMENT]])</f>
        <v>1485189</v>
      </c>
    </row>
    <row r="15" spans="1:4" ht="18">
      <c r="A15" s="33" t="s">
        <v>25</v>
      </c>
      <c r="B15" s="55">
        <f>SUM(B14:B14)</f>
        <v>1485189</v>
      </c>
      <c r="C15" s="51">
        <f>SUM(C14:C14)</f>
        <v>0</v>
      </c>
      <c r="D15" s="52">
        <f>SUM(D14:D14)</f>
        <v>1485189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162</v>
      </c>
      <c r="D19" s="5"/>
    </row>
    <row r="20" spans="1:4" ht="15.75">
      <c r="A20" s="17"/>
      <c r="B20" s="3" t="s">
        <v>36</v>
      </c>
      <c r="C20" s="53">
        <v>174625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OkL1q7I6j5QaOUG1rKXm0ureoJXinf4D56dimpJjapkwfTH87Pir4NI6a/GV8eD0RVtxRyyrTIg38iM5wrhQKg==" saltValue="XEoDOtyzFsoMTk43FNnkBA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E42-5B47-4EB1-A0E8-5A83A0FA23AA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48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15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330042</v>
      </c>
      <c r="C14" s="49">
        <v>0</v>
      </c>
      <c r="D14" s="50">
        <f>SUM(Table226810[[#This Row],[PROGRAM BASELINE]:[ADJUSTMENT]])</f>
        <v>330042</v>
      </c>
    </row>
    <row r="15" spans="1:4" ht="18">
      <c r="A15" s="33" t="s">
        <v>25</v>
      </c>
      <c r="B15" s="55">
        <f>SUM(B14:B14)</f>
        <v>330042</v>
      </c>
      <c r="C15" s="51">
        <f>SUM(C14:C14)</f>
        <v>0</v>
      </c>
      <c r="D15" s="52">
        <f>SUM(D14:D14)</f>
        <v>330042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36</v>
      </c>
      <c r="D19" s="5"/>
    </row>
    <row r="20" spans="1:4" ht="15.75">
      <c r="A20" s="17"/>
      <c r="B20" s="3" t="s">
        <v>36</v>
      </c>
      <c r="C20" s="53">
        <v>38806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a2kDgst6+DQ5bZLROKa7YsY5biOyIGSerkmBSF7ZdudD05R+7S6teYdGt0KoGzJZn8wZpXU65fKkRDO/ldc4IQ==" saltValue="XNqB7h5NDbbthIy8HHodS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3133-21D5-4ED2-9747-B7FE6FB6A4BC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49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16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788434</v>
      </c>
      <c r="C14" s="49">
        <v>0</v>
      </c>
      <c r="D14" s="50">
        <f>SUM(Table226810121416[[#This Row],[PROGRAM BASELINE]:[ADJUSTMENT]])</f>
        <v>788434</v>
      </c>
    </row>
    <row r="15" spans="1:4" ht="18">
      <c r="A15" s="33" t="s">
        <v>25</v>
      </c>
      <c r="B15" s="55">
        <f>SUM(B14:B14)</f>
        <v>788434</v>
      </c>
      <c r="C15" s="51">
        <f>SUM(C14:C14)</f>
        <v>0</v>
      </c>
      <c r="D15" s="52">
        <f>SUM(D14:D14)</f>
        <v>788434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86</v>
      </c>
      <c r="D19" s="5"/>
    </row>
    <row r="20" spans="1:4" ht="15.75">
      <c r="A20" s="17"/>
      <c r="B20" s="3" t="s">
        <v>36</v>
      </c>
      <c r="C20" s="53">
        <v>92702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RfJORQSXwWamn33+Gn51Q0nsUivs4bAL07zuq/ffqx34BKd9oHos1bbEKY7on6G/lEjNwlFnrCB330dmOL7BWw==" saltValue="FgY+WvWSeScMRYJlQV/8Vg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7FA3-7E8D-4C6D-ACA5-2B9B67775710}">
  <sheetPr>
    <pageSetUpPr fitToPage="1"/>
  </sheetPr>
  <dimension ref="A1:D30"/>
  <sheetViews>
    <sheetView tabSelected="1" zoomScale="90" zoomScaleNormal="90" zoomScalePageLayoutView="60" workbookViewId="0" topLeftCell="A1"/>
  </sheetViews>
  <sheetFormatPr defaultColWidth="9.00390625" defaultRowHeight="15.75"/>
  <cols>
    <col min="1" max="1" width="38.375" style="1" customWidth="1"/>
    <col min="2" max="2" width="79.25390625" style="1" customWidth="1"/>
    <col min="3" max="4" width="23.125" style="1" customWidth="1"/>
    <col min="5" max="16384" width="9.00390625" style="1" customWidth="1"/>
  </cols>
  <sheetData>
    <row r="1" spans="1:4" ht="15.75">
      <c r="A1" s="9" t="s">
        <v>0</v>
      </c>
      <c r="B1" s="10"/>
      <c r="C1" s="11" t="s">
        <v>4</v>
      </c>
      <c r="D1" s="12" t="s">
        <v>50</v>
      </c>
    </row>
    <row r="2" spans="1:4" ht="15.75">
      <c r="A2" s="13" t="s">
        <v>1</v>
      </c>
      <c r="B2" s="2"/>
      <c r="C2" s="3" t="s">
        <v>2</v>
      </c>
      <c r="D2" s="4">
        <v>44378</v>
      </c>
    </row>
    <row r="3" spans="1:4" ht="15.75">
      <c r="A3" s="13"/>
      <c r="B3" s="2"/>
      <c r="C3" s="3" t="s">
        <v>3</v>
      </c>
      <c r="D3" s="19"/>
    </row>
    <row r="4" spans="1:4" ht="15.75">
      <c r="A4" s="14" t="s">
        <v>5</v>
      </c>
      <c r="B4" s="2"/>
      <c r="C4" s="3" t="s">
        <v>55</v>
      </c>
      <c r="D4" s="59" t="s">
        <v>54</v>
      </c>
    </row>
    <row r="5" spans="1:4" ht="20.25">
      <c r="A5" s="15"/>
      <c r="C5" s="8"/>
      <c r="D5" s="34"/>
    </row>
    <row r="6" spans="1:4" ht="21.75" customHeight="1">
      <c r="A6" s="16"/>
      <c r="B6" s="8" t="s">
        <v>22</v>
      </c>
      <c r="C6" s="8"/>
      <c r="D6" s="34"/>
    </row>
    <row r="7" spans="1:4" ht="21.75" customHeight="1">
      <c r="A7" s="16"/>
      <c r="B7" s="8" t="s">
        <v>6</v>
      </c>
      <c r="C7" s="8"/>
      <c r="D7" s="34"/>
    </row>
    <row r="8" spans="1:4" ht="21.75" customHeight="1">
      <c r="A8" s="16"/>
      <c r="B8" s="8" t="s">
        <v>23</v>
      </c>
      <c r="C8" s="8"/>
      <c r="D8" s="34"/>
    </row>
    <row r="9" spans="1:4" ht="21.75" customHeight="1">
      <c r="A9" s="43"/>
      <c r="B9" s="8" t="s">
        <v>24</v>
      </c>
      <c r="C9" s="44"/>
      <c r="D9" s="45"/>
    </row>
    <row r="10" spans="1:4" ht="14.25" customHeight="1">
      <c r="A10" s="43"/>
      <c r="B10" s="8"/>
      <c r="C10" s="44"/>
      <c r="D10" s="45"/>
    </row>
    <row r="11" spans="1:4" ht="26.25">
      <c r="A11" s="17"/>
      <c r="B11" s="46" t="s">
        <v>17</v>
      </c>
      <c r="C11" s="2"/>
      <c r="D11" s="5"/>
    </row>
    <row r="12" spans="1:4" ht="15.75">
      <c r="A12" s="17"/>
      <c r="B12" s="2"/>
      <c r="C12" s="2"/>
      <c r="D12" s="5"/>
    </row>
    <row r="13" spans="1:4" ht="18">
      <c r="A13" s="38" t="s">
        <v>28</v>
      </c>
      <c r="B13" s="27" t="s">
        <v>8</v>
      </c>
      <c r="C13" s="26" t="s">
        <v>19</v>
      </c>
      <c r="D13" s="57" t="s">
        <v>9</v>
      </c>
    </row>
    <row r="14" spans="1:4" ht="18">
      <c r="A14" s="32" t="s">
        <v>29</v>
      </c>
      <c r="B14" s="48">
        <v>870945</v>
      </c>
      <c r="C14" s="49">
        <v>0</v>
      </c>
      <c r="D14" s="50">
        <f>SUM(Table22681012141624[[#This Row],[PROGRAM BASELINE]:[ADJUSTMENT]])</f>
        <v>870945</v>
      </c>
    </row>
    <row r="15" spans="1:4" ht="18">
      <c r="A15" s="33" t="s">
        <v>25</v>
      </c>
      <c r="B15" s="55">
        <f>SUM(B14:B14)</f>
        <v>870945</v>
      </c>
      <c r="C15" s="51">
        <f>SUM(C14:C14)</f>
        <v>0</v>
      </c>
      <c r="D15" s="52">
        <f>SUM(D14:D14)</f>
        <v>870945</v>
      </c>
    </row>
    <row r="16" spans="1:4" ht="15.75">
      <c r="A16" s="17"/>
      <c r="B16" s="39" t="s">
        <v>26</v>
      </c>
      <c r="C16" s="2"/>
      <c r="D16" s="5"/>
    </row>
    <row r="17" spans="1:4" ht="15.75">
      <c r="A17" s="17"/>
      <c r="B17" s="39" t="s">
        <v>27</v>
      </c>
      <c r="C17" s="2"/>
      <c r="D17" s="5"/>
    </row>
    <row r="18" spans="1:4" ht="15.75">
      <c r="A18" s="17"/>
      <c r="B18" s="39"/>
      <c r="C18" s="2"/>
      <c r="D18" s="5"/>
    </row>
    <row r="19" spans="1:4" ht="15.75">
      <c r="A19" s="17"/>
      <c r="B19" s="3" t="s">
        <v>34</v>
      </c>
      <c r="C19" s="53">
        <v>95</v>
      </c>
      <c r="D19" s="5"/>
    </row>
    <row r="20" spans="1:4" ht="15.75">
      <c r="A20" s="17"/>
      <c r="B20" s="3" t="s">
        <v>36</v>
      </c>
      <c r="C20" s="53">
        <v>102404</v>
      </c>
      <c r="D20" s="5"/>
    </row>
    <row r="21" spans="1:4" ht="15.75">
      <c r="A21" s="17"/>
      <c r="C21" s="2"/>
      <c r="D21" s="5"/>
    </row>
    <row r="22" spans="1:4" ht="15.75">
      <c r="A22" s="13"/>
      <c r="B22" s="2"/>
      <c r="C22" s="2"/>
      <c r="D22" s="5"/>
    </row>
    <row r="23" spans="1:4" ht="15.75">
      <c r="A23" s="14"/>
      <c r="B23" s="2"/>
      <c r="C23" s="2"/>
      <c r="D23" s="5"/>
    </row>
    <row r="24" spans="1:4" ht="15.75">
      <c r="A24" s="13"/>
      <c r="B24" s="2"/>
      <c r="C24" s="2"/>
      <c r="D24" s="5"/>
    </row>
    <row r="25" spans="1:4" ht="18">
      <c r="A25" s="29" t="s">
        <v>10</v>
      </c>
      <c r="B25" s="40" t="s">
        <v>20</v>
      </c>
      <c r="C25" s="30" t="s">
        <v>30</v>
      </c>
      <c r="D25" s="35" t="s">
        <v>31</v>
      </c>
    </row>
    <row r="26" spans="1:4" ht="18">
      <c r="A26" s="28">
        <v>17.235</v>
      </c>
      <c r="B26" s="42" t="s">
        <v>32</v>
      </c>
      <c r="C26" s="21" t="s">
        <v>33</v>
      </c>
      <c r="D26" s="41">
        <v>44378</v>
      </c>
    </row>
    <row r="27" spans="1:4" ht="18">
      <c r="A27" s="31"/>
      <c r="B27" s="24"/>
      <c r="C27" s="25"/>
      <c r="D27" s="36"/>
    </row>
    <row r="28" spans="1:4" ht="18">
      <c r="A28" s="22"/>
      <c r="B28" s="23"/>
      <c r="C28" s="20"/>
      <c r="D28" s="37"/>
    </row>
    <row r="29" spans="1:4" ht="15.75" thickBot="1">
      <c r="A29" s="18"/>
      <c r="B29" s="6"/>
      <c r="C29" s="6"/>
      <c r="D29" s="7"/>
    </row>
    <row r="30" ht="15.75">
      <c r="A30" s="9"/>
    </row>
  </sheetData>
  <sheetProtection algorithmName="SHA-512" hashValue="ynjdqB3L3DeTeeB7xsaLiSoVUAx0/i/dc4+7p6PbW9M0BZbrJK3kwXyIQybxBXwoAsTH3sTL2TqgtHdeQ33f4A==" saltValue="UKZJIHwA3CcTyiwrEpSsdA==" spinCount="100000" sheet="1" objects="1" scenarios="1"/>
  <printOptions/>
  <pageMargins left="0.7" right="0.7" top="0.75" bottom="0.75" header="0.3" footer="0.3"/>
  <pageSetup fitToHeight="1" fitToWidth="1" horizontalDpi="600" verticalDpi="600" orientation="landscape" scale="68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Paris, Cyndi@CDA</dc:creator>
  <cp:keywords/>
  <dc:description/>
  <cp:lastModifiedBy>Paris, Cyndi@CDA</cp:lastModifiedBy>
  <cp:lastPrinted>2021-04-21T23:05:09Z</cp:lastPrinted>
  <dcterms:created xsi:type="dcterms:W3CDTF">2020-12-11T00:27:32Z</dcterms:created>
  <dcterms:modified xsi:type="dcterms:W3CDTF">2021-04-21T23:26:17Z</dcterms:modified>
  <cp:category/>
  <cp:version/>
  <cp:contentType/>
  <cp:contentStatus/>
</cp:coreProperties>
</file>