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6.xml" ContentType="application/vnd.openxmlformats-officedocument.spreadsheetml.table+xml"/>
  <Override PartName="/xl/tables/table25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30.xml" ContentType="application/vnd.openxmlformats-officedocument.spreadsheetml.table+xml"/>
  <Override PartName="/xl/tables/table29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6.xml" ContentType="application/vnd.openxmlformats-officedocument.spreadsheetml.table+xml"/>
  <Override PartName="/xl/tables/table35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40.xml" ContentType="application/vnd.openxmlformats-officedocument.spreadsheetml.table+xml"/>
  <Override PartName="/xl/tables/table39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4.xml" ContentType="application/vnd.openxmlformats-officedocument.spreadsheetml.table+xml"/>
  <Override PartName="/xl/tables/table43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2.xml" ContentType="application/vnd.openxmlformats-officedocument.spreadsheetml.table+xml"/>
  <Override PartName="/xl/tables/table51.xml" ContentType="application/vnd.openxmlformats-officedocument.spreadsheetml.table+xml"/>
  <Override PartName="/xl/tables/table54.xml" ContentType="application/vnd.openxmlformats-officedocument.spreadsheetml.table+xml"/>
  <Override PartName="/xl/tables/table5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36616" yWindow="65416" windowWidth="29040" windowHeight="15840" tabRatio="801" activeTab="0"/>
  </bookViews>
  <sheets>
    <sheet name="Summary" sheetId="1" r:id="rId1"/>
    <sheet name="1" sheetId="54" r:id="rId2"/>
    <sheet name="2" sheetId="51" r:id="rId3"/>
    <sheet name="3" sheetId="50" r:id="rId4"/>
    <sheet name="4" sheetId="49" r:id="rId5"/>
    <sheet name="6" sheetId="48" r:id="rId6"/>
    <sheet name="7" sheetId="47" r:id="rId7"/>
    <sheet name="8" sheetId="46" r:id="rId8"/>
    <sheet name="9" sheetId="45" r:id="rId9"/>
    <sheet name="10" sheetId="44" r:id="rId10"/>
    <sheet name="12" sheetId="43" r:id="rId11"/>
    <sheet name="13" sheetId="42" r:id="rId12"/>
    <sheet name="14" sheetId="41" r:id="rId13"/>
    <sheet name="15" sheetId="40" r:id="rId14"/>
    <sheet name="17" sheetId="39" r:id="rId15"/>
    <sheet name="18" sheetId="38" r:id="rId16"/>
    <sheet name="19" sheetId="37" r:id="rId17"/>
    <sheet name="20" sheetId="36" r:id="rId18"/>
    <sheet name="21" sheetId="35" r:id="rId19"/>
    <sheet name="22" sheetId="34" r:id="rId20"/>
    <sheet name="23" sheetId="33" r:id="rId21"/>
    <sheet name="25" sheetId="32" r:id="rId22"/>
    <sheet name="27" sheetId="31" r:id="rId23"/>
    <sheet name="30" sheetId="30" r:id="rId24"/>
    <sheet name="31" sheetId="29" r:id="rId25"/>
    <sheet name="32" sheetId="28" r:id="rId26"/>
    <sheet name="33" sheetId="53" r:id="rId27"/>
  </sheets>
  <definedNames>
    <definedName name="_xlnm.Print_Area" localSheetId="1">'1'!$A$1:$H$31</definedName>
    <definedName name="_xlnm.Print_Area" localSheetId="9">'10'!$A$1:$H$31</definedName>
    <definedName name="_xlnm.Print_Area" localSheetId="10">'12'!$A$1:$H$31</definedName>
    <definedName name="_xlnm.Print_Area" localSheetId="11">'13'!$A$1:$H$31</definedName>
    <definedName name="_xlnm.Print_Area" localSheetId="12">'14'!$A$1:$H$31</definedName>
    <definedName name="_xlnm.Print_Area" localSheetId="13">'15'!$A$1:$H$31</definedName>
    <definedName name="_xlnm.Print_Area" localSheetId="14">'17'!$A$1:$H$31</definedName>
    <definedName name="_xlnm.Print_Area" localSheetId="15">'18'!$A$1:$H$31</definedName>
    <definedName name="_xlnm.Print_Area" localSheetId="16">'19'!$A$1:$H$31</definedName>
    <definedName name="_xlnm.Print_Area" localSheetId="2">'2'!$A$1:$H$31</definedName>
    <definedName name="_xlnm.Print_Area" localSheetId="17">'20'!$A$1:$H$31</definedName>
    <definedName name="_xlnm.Print_Area" localSheetId="18">'21'!$A$1:$H$31</definedName>
    <definedName name="_xlnm.Print_Area" localSheetId="19">'22'!$A$1:$H$31</definedName>
    <definedName name="_xlnm.Print_Area" localSheetId="20">'23'!$A$1:$H$31</definedName>
    <definedName name="_xlnm.Print_Area" localSheetId="21">'25'!$A$1:$H$31</definedName>
    <definedName name="_xlnm.Print_Area" localSheetId="22">'27'!$A$1:$H$31</definedName>
    <definedName name="_xlnm.Print_Area" localSheetId="3">'3'!$A$1:$H$31</definedName>
    <definedName name="_xlnm.Print_Area" localSheetId="23">'30'!$A$1:$H$31</definedName>
    <definedName name="_xlnm.Print_Area" localSheetId="24">'31'!$A$1:$H$31</definedName>
    <definedName name="_xlnm.Print_Area" localSheetId="25">'32'!$A$1:$H$31</definedName>
    <definedName name="_xlnm.Print_Area" localSheetId="26">'33'!$A$1:$H$31</definedName>
    <definedName name="_xlnm.Print_Area" localSheetId="4">'4'!$A$1:$H$31</definedName>
    <definedName name="_xlnm.Print_Area" localSheetId="5">'6'!$A$1:$H$31</definedName>
    <definedName name="_xlnm.Print_Area" localSheetId="6">'7'!$A$1:$H$31</definedName>
    <definedName name="_xlnm.Print_Area" localSheetId="7">'8'!$A$1:$H$31</definedName>
    <definedName name="_xlnm.Print_Area" localSheetId="8">'9'!$A$1:$H$31</definedName>
    <definedName name="_xlnm.Print_Area" localSheetId="0">'Summary'!$A$1:$H$30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<sst xmlns="http://schemas.openxmlformats.org/spreadsheetml/2006/main" count="1482" uniqueCount="101">
  <si>
    <t>State of California</t>
  </si>
  <si>
    <t>California Department of Aging</t>
  </si>
  <si>
    <t>Date:</t>
  </si>
  <si>
    <t>Amendment #:</t>
  </si>
  <si>
    <t>Agreement #:</t>
  </si>
  <si>
    <t>HEALTH INSURANCE COUNSELING AND ADVOCACY PROGRAM</t>
  </si>
  <si>
    <t>Budget Display</t>
  </si>
  <si>
    <t>Statewide Summary</t>
  </si>
  <si>
    <t>a</t>
  </si>
  <si>
    <t>b</t>
  </si>
  <si>
    <t>c</t>
  </si>
  <si>
    <t>PROJECT</t>
  </si>
  <si>
    <t>NOTES</t>
  </si>
  <si>
    <t>PROGRAM BASELINE</t>
  </si>
  <si>
    <t>ONE-TIME ONLY</t>
  </si>
  <si>
    <t>TOTAL</t>
  </si>
  <si>
    <t>NET CHANGE</t>
  </si>
  <si>
    <t>Reimbursements (Ins Fund)</t>
  </si>
  <si>
    <t>State HICAP Fund</t>
  </si>
  <si>
    <t>Federal SHIP Funds</t>
  </si>
  <si>
    <t>HIRL</t>
  </si>
  <si>
    <t>HIHL</t>
  </si>
  <si>
    <t>HIFL</t>
  </si>
  <si>
    <t>CFDA #</t>
  </si>
  <si>
    <t>Area 1 Agency on Aging</t>
  </si>
  <si>
    <t>Chico State Enterprises</t>
  </si>
  <si>
    <t>Area 4 Agency on Aging</t>
  </si>
  <si>
    <t>BASELINE ADJUSTMENT</t>
  </si>
  <si>
    <t>Planning and Service Area 2 Area Agency on Aging</t>
  </si>
  <si>
    <t>City &amp; County of San Francisco</t>
  </si>
  <si>
    <t>Contra Costa County</t>
  </si>
  <si>
    <t>County of San Mateo</t>
  </si>
  <si>
    <t>County of Alameda, Area Agency on Aging</t>
  </si>
  <si>
    <t>SOURCEWISE</t>
  </si>
  <si>
    <t>Area 12 Agency on Aging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</si>
  <si>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</si>
  <si>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</si>
  <si>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</si>
  <si>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</si>
  <si>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County of San Bernardino Aging &amp; Adult Svcs</t>
  </si>
  <si>
    <t>Riverside County Office on Aging</t>
  </si>
  <si>
    <t>County of Orange Office on Aging</t>
  </si>
  <si>
    <t>County of San Diego</t>
  </si>
  <si>
    <t>City of Los Angeles Department of Aging</t>
  </si>
  <si>
    <t>Stanislaus County Dept of Aging and Veterans Services</t>
  </si>
  <si>
    <t>Merced County Area Agency on Aging</t>
  </si>
  <si>
    <t>County of Monterey</t>
  </si>
  <si>
    <t>County of Kern, Aging and Adult Services Department</t>
  </si>
  <si>
    <t>PROJECT TITLE</t>
  </si>
  <si>
    <t>AWARD #</t>
  </si>
  <si>
    <t>EFFECTIVE DATE</t>
  </si>
  <si>
    <t>HICAP FUNDS</t>
  </si>
  <si>
    <t>State Health Insurance Assistance Program (SHIP)</t>
  </si>
  <si>
    <t>TBD</t>
  </si>
  <si>
    <t>Federal Funds for this contract are provided by using the following Administration for Community Living (ACL) grants:</t>
  </si>
  <si>
    <t>State HICAP Fund Augmentation</t>
  </si>
  <si>
    <t>HIPL</t>
  </si>
  <si>
    <t xml:space="preserve">State HICAP Fund Augmentation </t>
  </si>
  <si>
    <t>County of Sonoma Human Services Department</t>
  </si>
  <si>
    <t>Blank</t>
  </si>
  <si>
    <t>Page 1 of 1</t>
  </si>
  <si>
    <t>Exhibit B, Attachment 1 - Budget Display</t>
  </si>
  <si>
    <t>Ventura County Human Services Agency, Area Agency on Aging</t>
  </si>
  <si>
    <t>County of Los Angeles, Aging, &amp; Disabilities Department</t>
  </si>
  <si>
    <t>HI-2425-XX</t>
  </si>
  <si>
    <t>April 1, 2024 - March 31, 2025</t>
  </si>
  <si>
    <t>STATE FISCAL YEAR 2023-2024 &amp; 2024-2025</t>
  </si>
  <si>
    <t>HI-2425-01</t>
  </si>
  <si>
    <t>HI-2425-02</t>
  </si>
  <si>
    <t>HI-2425-33</t>
  </si>
  <si>
    <t>HI-2425-03</t>
  </si>
  <si>
    <t>HI-2425-04</t>
  </si>
  <si>
    <t>HI-2425-06</t>
  </si>
  <si>
    <t>HI-2425-07</t>
  </si>
  <si>
    <t>HI-2425-08</t>
  </si>
  <si>
    <t>HI-2425-09</t>
  </si>
  <si>
    <t>HI-2425-10</t>
  </si>
  <si>
    <t>HI-2425-12</t>
  </si>
  <si>
    <t>HI-2425-13</t>
  </si>
  <si>
    <t>HI-2425-14</t>
  </si>
  <si>
    <t>HI-2425-15</t>
  </si>
  <si>
    <t>HI-2425-17</t>
  </si>
  <si>
    <t>HI-2425-18</t>
  </si>
  <si>
    <t>HI-2425-19</t>
  </si>
  <si>
    <t>HI-2425-20</t>
  </si>
  <si>
    <t>HI-2425-21</t>
  </si>
  <si>
    <t>HI-2425-22</t>
  </si>
  <si>
    <t>HI-2425-23</t>
  </si>
  <si>
    <t>HI-2425-25</t>
  </si>
  <si>
    <t>HI-2425-27</t>
  </si>
  <si>
    <t>HI-2425-30</t>
  </si>
  <si>
    <t>HI-2425-31</t>
  </si>
  <si>
    <t>HI-2425-32</t>
  </si>
  <si>
    <t xml:space="preserve">Reimbursements (Ins Fund) </t>
  </si>
  <si>
    <t xml:space="preserve">Federal SHIP Funds </t>
  </si>
  <si>
    <t>The allocations are subject to change pending updated Medicare Beneficiary Population factor data.</t>
  </si>
  <si>
    <t>FY 2024-25 State Funds will not be available until July 1 and/or upon enactment of the Budget Act which ever comes later.</t>
  </si>
  <si>
    <t>State and Federal Funds must be expended by 3/31/25 and final expenditures reported in closeout no later than 4/30/2025.</t>
  </si>
  <si>
    <t>a,b,c</t>
  </si>
  <si>
    <t>b,c</t>
  </si>
  <si>
    <t>*The maximum allocation amount available for period April 1, 2024 -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</si>
</sst>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43" formatCode="_(* #,##0.00_);_(* \(#,##0.00\);_(* &quot;-&quot;??_);_(@_)"/>
    <numFmt numFmtId="177" formatCode="m/d/yyyy"/>
    <numFmt numFmtId="178" formatCode="#,##0_);\(#,##0\)"/>
  </numFmts>
  <fonts count="16">
    <font>
      <sz val="12"/>
      <color theme="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sz val="14"/>
      <color theme="0" tint="-0.04997999966144562"/>
      <name val="Arial"/>
      <family val="2"/>
    </font>
    <font>
      <u val="single"/>
      <sz val="12"/>
      <color theme="10"/>
      <name val="Calibri"/>
      <family val="2"/>
    </font>
    <font>
      <u val="single"/>
      <sz val="14"/>
      <color theme="10"/>
      <name val="Arial"/>
      <family val="2"/>
    </font>
    <font>
      <sz val="8"/>
      <name val="Calibri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DAE9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6" fillId="0" borderId="1" xfId="20" applyFont="1" applyBorder="1" applyAlignment="1">
      <alignment horizontal="center"/>
      <protection/>
    </xf>
    <xf numFmtId="14" fontId="6" fillId="0" borderId="2" xfId="20" applyNumberFormat="1" applyFont="1" applyBorder="1" applyAlignment="1" quotePrefix="1">
      <alignment horizontal="center"/>
      <protection/>
    </xf>
    <xf numFmtId="0" fontId="2" fillId="0" borderId="0" xfId="0" applyFont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3" borderId="6" xfId="21" applyFont="1" applyFill="1" applyBorder="1" applyAlignment="1">
      <alignment horizontal="center"/>
    </xf>
    <xf numFmtId="0" fontId="9" fillId="3" borderId="7" xfId="21" applyFont="1" applyFill="1" applyBorder="1" applyAlignment="1">
      <alignment horizontal="center"/>
    </xf>
    <xf numFmtId="0" fontId="4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/>
    <xf numFmtId="0" fontId="3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" fillId="3" borderId="14" xfId="2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14" xfId="0" applyFont="1" applyFill="1" applyBorder="1"/>
    <xf numFmtId="0" fontId="7" fillId="0" borderId="15" xfId="0" applyFont="1" applyBorder="1"/>
    <xf numFmtId="0" fontId="7" fillId="0" borderId="14" xfId="0" applyFont="1" applyBorder="1"/>
    <xf numFmtId="0" fontId="9" fillId="3" borderId="16" xfId="0" applyFont="1" applyFill="1" applyBorder="1" applyAlignment="1">
      <alignment horizontal="center"/>
    </xf>
    <xf numFmtId="0" fontId="6" fillId="0" borderId="17" xfId="20" applyFont="1" applyBorder="1" applyAlignment="1">
      <alignment horizontal="center"/>
      <protection/>
    </xf>
    <xf numFmtId="0" fontId="6" fillId="0" borderId="1" xfId="20" applyFont="1" applyBorder="1" applyAlignment="1" quotePrefix="1">
      <alignment horizontal="center"/>
      <protection/>
    </xf>
    <xf numFmtId="0" fontId="7" fillId="0" borderId="15" xfId="0" applyFont="1" applyBorder="1" applyAlignment="1">
      <alignment horizontal="left"/>
    </xf>
    <xf numFmtId="0" fontId="8" fillId="0" borderId="0" xfId="0" applyFont="1"/>
    <xf numFmtId="0" fontId="8" fillId="0" borderId="11" xfId="0" applyFont="1" applyBorder="1" applyAlignment="1">
      <alignment horizontal="center"/>
    </xf>
    <xf numFmtId="0" fontId="9" fillId="3" borderId="18" xfId="0" applyFont="1" applyFill="1" applyBorder="1"/>
    <xf numFmtId="0" fontId="9" fillId="3" borderId="19" xfId="0" applyFont="1" applyFill="1" applyBorder="1" applyAlignment="1">
      <alignment horizontal="center"/>
    </xf>
    <xf numFmtId="0" fontId="7" fillId="0" borderId="20" xfId="0" applyFont="1" applyBorder="1"/>
    <xf numFmtId="0" fontId="7" fillId="0" borderId="20" xfId="0" applyFont="1" applyBorder="1" applyAlignment="1">
      <alignment horizontal="left"/>
    </xf>
    <xf numFmtId="0" fontId="7" fillId="0" borderId="18" xfId="0" applyFont="1" applyBorder="1"/>
    <xf numFmtId="0" fontId="8" fillId="0" borderId="21" xfId="0" applyFont="1" applyBorder="1"/>
    <xf numFmtId="0" fontId="8" fillId="0" borderId="11" xfId="0" applyFont="1" applyBorder="1"/>
    <xf numFmtId="0" fontId="8" fillId="0" borderId="3" xfId="0" applyFont="1" applyBorder="1"/>
    <xf numFmtId="0" fontId="9" fillId="3" borderId="18" xfId="21" applyFont="1" applyFill="1" applyBorder="1" applyAlignment="1">
      <alignment horizontal="center"/>
    </xf>
    <xf numFmtId="0" fontId="6" fillId="0" borderId="22" xfId="20" applyFont="1" applyBorder="1" applyAlignment="1">
      <alignment horizontal="center"/>
      <protection/>
    </xf>
    <xf numFmtId="0" fontId="0" fillId="0" borderId="11" xfId="0" applyBorder="1"/>
    <xf numFmtId="0" fontId="0" fillId="0" borderId="3" xfId="0" applyBorder="1"/>
    <xf numFmtId="0" fontId="7" fillId="0" borderId="0" xfId="0" applyFont="1" applyAlignment="1">
      <alignment horizontal="center"/>
    </xf>
    <xf numFmtId="37" fontId="7" fillId="0" borderId="23" xfId="0" applyNumberFormat="1" applyFont="1" applyBorder="1"/>
    <xf numFmtId="37" fontId="7" fillId="0" borderId="1" xfId="0" applyNumberFormat="1" applyFont="1" applyBorder="1"/>
    <xf numFmtId="37" fontId="7" fillId="0" borderId="24" xfId="0" applyNumberFormat="1" applyFont="1" applyBorder="1"/>
    <xf numFmtId="37" fontId="8" fillId="4" borderId="25" xfId="0" applyNumberFormat="1" applyFont="1" applyFill="1" applyBorder="1"/>
    <xf numFmtId="37" fontId="8" fillId="4" borderId="26" xfId="0" applyNumberFormat="1" applyFont="1" applyFill="1" applyBorder="1"/>
    <xf numFmtId="37" fontId="7" fillId="0" borderId="27" xfId="0" applyNumberFormat="1" applyFont="1" applyBorder="1"/>
    <xf numFmtId="37" fontId="7" fillId="0" borderId="6" xfId="0" applyNumberFormat="1" applyFont="1" applyBorder="1"/>
    <xf numFmtId="37" fontId="8" fillId="4" borderId="28" xfId="0" applyNumberFormat="1" applyFont="1" applyFill="1" applyBorder="1"/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1" xfId="24" applyFont="1" applyFill="1" applyBorder="1" applyAlignment="1">
      <alignment horizontal="center"/>
    </xf>
    <xf numFmtId="0" fontId="3" fillId="5" borderId="31" xfId="0" applyFont="1" applyFill="1" applyBorder="1"/>
    <xf numFmtId="0" fontId="8" fillId="5" borderId="32" xfId="0" applyFont="1" applyFill="1" applyBorder="1"/>
    <xf numFmtId="0" fontId="8" fillId="5" borderId="10" xfId="0" applyFont="1" applyFill="1" applyBorder="1"/>
    <xf numFmtId="37" fontId="2" fillId="0" borderId="33" xfId="0" applyNumberFormat="1" applyFont="1" applyBorder="1"/>
    <xf numFmtId="37" fontId="2" fillId="0" borderId="3" xfId="0" applyNumberFormat="1" applyFont="1" applyBorder="1"/>
    <xf numFmtId="37" fontId="2" fillId="0" borderId="5" xfId="0" applyNumberFormat="1" applyFont="1" applyBorder="1"/>
    <xf numFmtId="37" fontId="8" fillId="0" borderId="25" xfId="0" applyNumberFormat="1" applyFont="1" applyBorder="1"/>
    <xf numFmtId="0" fontId="3" fillId="0" borderId="11" xfId="0" applyFont="1" applyBorder="1" applyAlignment="1">
      <alignment horizontal="center" wrapText="1"/>
    </xf>
    <xf numFmtId="6" fontId="2" fillId="0" borderId="3" xfId="0" applyNumberFormat="1" applyFont="1" applyBorder="1"/>
    <xf numFmtId="6" fontId="2" fillId="0" borderId="5" xfId="0" applyNumberFormat="1" applyFont="1" applyBorder="1"/>
    <xf numFmtId="0" fontId="15" fillId="0" borderId="11" xfId="0" applyFont="1" applyBorder="1"/>
    <xf numFmtId="0" fontId="11" fillId="4" borderId="25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7" xfId="20"/>
    <cellStyle name="40% - Accent4" xfId="21"/>
    <cellStyle name="Comma 12" xfId="22"/>
    <cellStyle name="Normal 13" xfId="23"/>
    <cellStyle name="Hyperlink" xfId="24"/>
  </cellStyles>
  <dxfs count="596"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78" formatCode="#,##0_);\(#,##0\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/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</dxfs>
  <tableStyles count="2" defaultTableStyle="TableStyleMedium2" defaultPivotStyle="PivotStyleLight16">
    <tableStyle name="Table Style 1" pivot="0" count="1">
      <tableStyleElement type="headerRow" dxfId="595"/>
    </tableStyle>
    <tableStyle name="Table Style 2" pivot="0" count="1">
      <tableStyleElement type="headerRow" dxfId="59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9:E30" totalsRowShown="0" headerRowDxfId="593" dataDxfId="591" tableBorderDxfId="590" headerRowBorderDxfId="592" totalsRowBorderDxfId="589">
  <autoFilter ref="A29:E30"/>
  <tableColumns count="5">
    <tableColumn id="1" name="PROJECT TITLE" dataDxfId="588"/>
    <tableColumn id="2" name="CFDA #" dataDxfId="587"/>
    <tableColumn id="3" name="PROJECT" dataDxfId="586"/>
    <tableColumn id="4" name="AWARD #" dataDxfId="585"/>
    <tableColumn id="5" name="EFFECTIVE DATE" dataDxfId="58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1" name="Table226810121416182022242628303234363840424446485058546272" displayName="Table226810121416182022242628303234363840424446485058546272" ref="A29:E30" totalsRowShown="0" headerRowDxfId="493" dataDxfId="491" tableBorderDxfId="490" headerRowBorderDxfId="492" totalsRowBorderDxfId="489">
  <autoFilter ref="A29:E30"/>
  <tableColumns count="5">
    <tableColumn id="1" name="PROJECT TITLE" dataDxfId="488"/>
    <tableColumn id="2" name="CFDA #" dataDxfId="487"/>
    <tableColumn id="3" name="PROJECT" dataDxfId="486"/>
    <tableColumn id="4" name="AWARD #" dataDxfId="485"/>
    <tableColumn id="5" name="EFFECTIVE DATE" dataDxfId="48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4" name="Table3579111315171921232527293133353739414345" displayName="Table3579111315171921232527293133353739414345" ref="A12:H17" totalsRowShown="0" headerRowDxfId="483" dataDxfId="481" tableBorderDxfId="480" headerRowBorderDxfId="482">
  <autoFilter ref="A12:H17"/>
  <tableColumns count="8">
    <tableColumn id="1" name="HICAP FUNDS" dataDxfId="479"/>
    <tableColumn id="2" name="NOTES" dataDxfId="478"/>
    <tableColumn id="3" name="PROJECT" dataDxfId="477"/>
    <tableColumn id="4" name="PROGRAM BASELINE" dataDxfId="476">
      <calculatedColumnFormula>SUM(D9:D12)</calculatedColumnFormula>
    </tableColumn>
    <tableColumn id="5" name="BASELINE ADJUSTMENT" dataDxfId="475">
      <calculatedColumnFormula>SUM(E9:E12)</calculatedColumnFormula>
    </tableColumn>
    <tableColumn id="6" name="ONE-TIME ONLY" dataDxfId="474">
      <calculatedColumnFormula>SUM(F9:F12)</calculatedColumnFormula>
    </tableColumn>
    <tableColumn id="7" name="TOTAL" dataDxfId="473">
      <calculatedColumnFormula>SUM(G9:G12)</calculatedColumnFormula>
    </tableColumn>
    <tableColumn id="8" name="NET CHANGE" dataDxfId="472">
      <calculatedColumnFormula>SUM(H9:H12)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95" name="Table22681012141618202224262830323436384042444648505854627296" displayName="Table22681012141618202224262830323436384042444648505854627296" ref="A29:E30" totalsRowShown="0" headerRowDxfId="471" dataDxfId="469" tableBorderDxfId="468" headerRowBorderDxfId="470" totalsRowBorderDxfId="467">
  <autoFilter ref="A29:E30"/>
  <tableColumns count="5">
    <tableColumn id="1" name="PROJECT TITLE" dataDxfId="466"/>
    <tableColumn id="2" name="CFDA #" dataDxfId="465"/>
    <tableColumn id="3" name="PROJECT" dataDxfId="464"/>
    <tableColumn id="4" name="AWARD #" dataDxfId="463"/>
    <tableColumn id="5" name="EFFECTIVE DATE" dataDxfId="46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2" name="Table35791113151719212325272931333537394143" displayName="Table35791113151719212325272931333537394143" ref="A12:H17" totalsRowShown="0" headerRowDxfId="461" dataDxfId="459" tableBorderDxfId="458" headerRowBorderDxfId="460">
  <autoFilter ref="A12:H17"/>
  <tableColumns count="8">
    <tableColumn id="1" name="HICAP FUNDS" dataDxfId="457"/>
    <tableColumn id="2" name="NOTES" dataDxfId="456"/>
    <tableColumn id="3" name="PROJECT" dataDxfId="455"/>
    <tableColumn id="4" name="PROGRAM BASELINE" dataDxfId="454">
      <calculatedColumnFormula>SUM(D10:D12)</calculatedColumnFormula>
    </tableColumn>
    <tableColumn id="5" name="BASELINE ADJUSTMENT" dataDxfId="453">
      <calculatedColumnFormula>SUM(E10:E12)</calculatedColumnFormula>
    </tableColumn>
    <tableColumn id="6" name="ONE-TIME ONLY" dataDxfId="452">
      <calculatedColumnFormula>SUM(F10:F12)</calculatedColumnFormula>
    </tableColumn>
    <tableColumn id="7" name="TOTAL" dataDxfId="451">
      <calculatedColumnFormula>SUM(G10:G12)</calculatedColumnFormula>
    </tableColumn>
    <tableColumn id="8" name="NET CHANGE" dataDxfId="450">
      <calculatedColumnFormula>SUM(H10:H12)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97" name="Table2268101214161820222426283032343638404244464850585462729698" displayName="Table2268101214161820222426283032343638404244464850585462729698" ref="A29:E30" totalsRowShown="0" headerRowDxfId="449" dataDxfId="447" tableBorderDxfId="446" headerRowBorderDxfId="448" totalsRowBorderDxfId="445">
  <autoFilter ref="A29:E30"/>
  <tableColumns count="5">
    <tableColumn id="1" name="PROJECT TITLE" dataDxfId="444"/>
    <tableColumn id="2" name="CFDA #" dataDxfId="443"/>
    <tableColumn id="3" name="PROJECT" dataDxfId="442"/>
    <tableColumn id="4" name="AWARD #" dataDxfId="441"/>
    <tableColumn id="5" name="EFFECTIVE DATE" dataDxfId="44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40" name="Table357911131517192123252729313335373941" displayName="Table357911131517192123252729313335373941" ref="A12:H17" totalsRowShown="0" headerRowDxfId="439" dataDxfId="437" tableBorderDxfId="436" headerRowBorderDxfId="438">
  <autoFilter ref="A12:H17"/>
  <tableColumns count="8">
    <tableColumn id="1" name="HICAP FUNDS" dataDxfId="435"/>
    <tableColumn id="2" name="NOTES" dataDxfId="434"/>
    <tableColumn id="3" name="PROJECT" dataDxfId="433"/>
    <tableColumn id="4" name="PROGRAM BASELINE" dataDxfId="432">
      <calculatedColumnFormula>SUM(D10:D12)</calculatedColumnFormula>
    </tableColumn>
    <tableColumn id="5" name="BASELINE ADJUSTMENT" dataDxfId="431">
      <calculatedColumnFormula>SUM(E10:E12)</calculatedColumnFormula>
    </tableColumn>
    <tableColumn id="6" name="ONE-TIME ONLY" dataDxfId="430">
      <calculatedColumnFormula>SUM(F10:F12)</calculatedColumnFormula>
    </tableColumn>
    <tableColumn id="7" name="TOTAL" dataDxfId="429">
      <calculatedColumnFormula>SUM(G10:G12)</calculatedColumnFormula>
    </tableColumn>
    <tableColumn id="8" name="NET CHANGE" dataDxfId="428">
      <calculatedColumnFormula>SUM(H10:H12)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99" name="Table2268101214161820222426283032343638404244464850585462729698100" displayName="Table2268101214161820222426283032343638404244464850585462729698100" ref="A29:E30" totalsRowShown="0" headerRowDxfId="427" dataDxfId="425" tableBorderDxfId="424" headerRowBorderDxfId="426" totalsRowBorderDxfId="423">
  <autoFilter ref="A29:E30"/>
  <tableColumns count="5">
    <tableColumn id="1" name="PROJECT TITLE" dataDxfId="422"/>
    <tableColumn id="2" name="CFDA #" dataDxfId="421"/>
    <tableColumn id="3" name="PROJECT" dataDxfId="420"/>
    <tableColumn id="4" name="AWARD #" dataDxfId="419"/>
    <tableColumn id="5" name="EFFECTIVE DATE" dataDxfId="418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38" name="Table3579111315171921232527293133353739" displayName="Table3579111315171921232527293133353739" ref="A12:H17" totalsRowShown="0" headerRowDxfId="417" dataDxfId="415" tableBorderDxfId="414" headerRowBorderDxfId="416">
  <autoFilter ref="A12:H17"/>
  <tableColumns count="8">
    <tableColumn id="1" name="HICAP FUNDS" dataDxfId="413"/>
    <tableColumn id="2" name="NOTES" dataDxfId="412"/>
    <tableColumn id="3" name="PROJECT" dataDxfId="411"/>
    <tableColumn id="4" name="PROGRAM BASELINE" dataDxfId="410">
      <calculatedColumnFormula>SUM(D9:D12)</calculatedColumnFormula>
    </tableColumn>
    <tableColumn id="5" name="BASELINE ADJUSTMENT" dataDxfId="409">
      <calculatedColumnFormula>SUM(E9:E12)</calculatedColumnFormula>
    </tableColumn>
    <tableColumn id="6" name="ONE-TIME ONLY" dataDxfId="408">
      <calculatedColumnFormula>SUM(F9:F12)</calculatedColumnFormula>
    </tableColumn>
    <tableColumn id="7" name="TOTAL" dataDxfId="407">
      <calculatedColumnFormula>SUM(G9:G12)</calculatedColumnFormula>
    </tableColumn>
    <tableColumn id="8" name="NET CHANGE" dataDxfId="406">
      <calculatedColumnFormula>SUM(H9:H12)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1" name="Table2268101214161820222426283032343638404244464850585462729698100102" displayName="Table2268101214161820222426283032343638404244464850585462729698100102" ref="A29:E30" totalsRowShown="0" headerRowDxfId="405" dataDxfId="403" tableBorderDxfId="402" headerRowBorderDxfId="404" totalsRowBorderDxfId="401">
  <autoFilter ref="A29:E30"/>
  <tableColumns count="5">
    <tableColumn id="1" name="PROJECT TITLE" dataDxfId="400"/>
    <tableColumn id="2" name="CFDA #" dataDxfId="399"/>
    <tableColumn id="3" name="PROJECT" dataDxfId="398"/>
    <tableColumn id="4" name="AWARD #" dataDxfId="397"/>
    <tableColumn id="5" name="EFFECTIVE DATE" dataDxfId="39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6" name="Table35791113151719212325272931333537" displayName="Table35791113151719212325272931333537" ref="A12:H17" totalsRowShown="0" headerRowDxfId="395" dataDxfId="393" tableBorderDxfId="392" headerRowBorderDxfId="394">
  <autoFilter ref="A12:H17"/>
  <tableColumns count="8">
    <tableColumn id="1" name="HICAP FUNDS" dataDxfId="391"/>
    <tableColumn id="2" name="NOTES" dataDxfId="390"/>
    <tableColumn id="3" name="PROJECT" dataDxfId="389"/>
    <tableColumn id="4" name="PROGRAM BASELINE" dataDxfId="388">
      <calculatedColumnFormula>SUM(D9:D12)</calculatedColumnFormula>
    </tableColumn>
    <tableColumn id="5" name="BASELINE ADJUSTMENT" dataDxfId="387">
      <calculatedColumnFormula>SUM(E9:E12)</calculatedColumnFormula>
    </tableColumn>
    <tableColumn id="6" name="ONE-TIME ONLY" dataDxfId="386">
      <calculatedColumnFormula>SUM(F9:F12)</calculatedColumnFormula>
    </tableColumn>
    <tableColumn id="7" name="TOTAL" dataDxfId="385">
      <calculatedColumnFormula>SUM(G9:G12)</calculatedColumnFormula>
    </tableColumn>
    <tableColumn id="8" name="NET CHANGE" dataDxfId="384">
      <calculatedColumnFormula>SUM(H9:H12)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2:H17" totalsRowShown="0" headerRowDxfId="583" dataDxfId="581" tableBorderDxfId="580" headerRowBorderDxfId="582">
  <autoFilter ref="A12:H17"/>
  <tableColumns count="8">
    <tableColumn id="1" name="HICAP FUNDS" dataDxfId="579"/>
    <tableColumn id="2" name="NOTES" dataDxfId="578"/>
    <tableColumn id="3" name="PROJECT" dataDxfId="577"/>
    <tableColumn id="4" name="PROGRAM BASELINE" dataDxfId="576">
      <calculatedColumnFormula>SUM('2:33'!D14)</calculatedColumnFormula>
    </tableColumn>
    <tableColumn id="5" name="BASELINE ADJUSTMENT" dataDxfId="575">
      <calculatedColumnFormula>SUM(#REF!)</calculatedColumnFormula>
    </tableColumn>
    <tableColumn id="6" name="ONE-TIME ONLY" dataDxfId="574">
      <calculatedColumnFormula>SUM(#REF!)</calculatedColumnFormula>
    </tableColumn>
    <tableColumn id="7" name="TOTAL" dataDxfId="573">
      <calculatedColumnFormula>SUM(G10:G12)</calculatedColumnFormula>
    </tableColumn>
    <tableColumn id="8" name="NET CHANGE" dataDxfId="572">
      <calculatedColumnFormula>SUM(H10:H12)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03" name="Table2268101214161820222426283032343638404244464850585462729698100102104" displayName="Table2268101214161820222426283032343638404244464850585462729698100102104" ref="A29:E30" totalsRowShown="0" headerRowDxfId="383" dataDxfId="381" tableBorderDxfId="380" headerRowBorderDxfId="382" totalsRowBorderDxfId="379">
  <autoFilter ref="A29:E30"/>
  <tableColumns count="5">
    <tableColumn id="1" name="PROJECT TITLE" dataDxfId="378"/>
    <tableColumn id="2" name="CFDA #" dataDxfId="377"/>
    <tableColumn id="3" name="PROJECT" dataDxfId="376"/>
    <tableColumn id="4" name="AWARD #" dataDxfId="375"/>
    <tableColumn id="5" name="EFFECTIVE DATE" dataDxfId="374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34" name="Table357911131517192123252729313335" displayName="Table357911131517192123252729313335" ref="A12:H17" totalsRowShown="0" headerRowDxfId="373" dataDxfId="371" tableBorderDxfId="370" headerRowBorderDxfId="372">
  <autoFilter ref="A12:H17"/>
  <tableColumns count="8">
    <tableColumn id="1" name="HICAP FUNDS" dataDxfId="369"/>
    <tableColumn id="2" name="NOTES" dataDxfId="368"/>
    <tableColumn id="3" name="PROJECT" dataDxfId="367"/>
    <tableColumn id="4" name="PROGRAM BASELINE" dataDxfId="366">
      <calculatedColumnFormula>SUM(D10:D12)</calculatedColumnFormula>
    </tableColumn>
    <tableColumn id="5" name="BASELINE ADJUSTMENT" dataDxfId="365">
      <calculatedColumnFormula>SUM(E10:E12)</calculatedColumnFormula>
    </tableColumn>
    <tableColumn id="6" name="ONE-TIME ONLY" dataDxfId="364">
      <calculatedColumnFormula>SUM(F10:F12)</calculatedColumnFormula>
    </tableColumn>
    <tableColumn id="7" name="TOTAL" dataDxfId="363">
      <calculatedColumnFormula>SUM(G10:G12)</calculatedColumnFormula>
    </tableColumn>
    <tableColumn id="8" name="NET CHANGE" dataDxfId="362">
      <calculatedColumnFormula>SUM(H10:H12)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105" name="Table2268101214161820222426283032343638404244464850585462729698100102104106" displayName="Table2268101214161820222426283032343638404244464850585462729698100102104106" ref="A29:E30" totalsRowShown="0" headerRowDxfId="361" dataDxfId="359" tableBorderDxfId="358" headerRowBorderDxfId="360" totalsRowBorderDxfId="357">
  <autoFilter ref="A29:E30"/>
  <tableColumns count="5">
    <tableColumn id="1" name="PROJECT TITLE" dataDxfId="356"/>
    <tableColumn id="2" name="CFDA #" dataDxfId="355"/>
    <tableColumn id="3" name="PROJECT" dataDxfId="354"/>
    <tableColumn id="4" name="AWARD #" dataDxfId="353"/>
    <tableColumn id="5" name="EFFECTIVE DATE" dataDxfId="352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2" name="Table3579111315171921232527293133" displayName="Table3579111315171921232527293133" ref="A12:H17" totalsRowShown="0" headerRowDxfId="351" dataDxfId="349" tableBorderDxfId="348" headerRowBorderDxfId="350">
  <autoFilter ref="A12:H17"/>
  <tableColumns count="8">
    <tableColumn id="1" name="HICAP FUNDS" dataDxfId="347"/>
    <tableColumn id="2" name="NOTES" dataDxfId="346"/>
    <tableColumn id="3" name="PROJECT" dataDxfId="345"/>
    <tableColumn id="4" name="PROGRAM BASELINE" dataDxfId="344">
      <calculatedColumnFormula>SUM(D10:D12)</calculatedColumnFormula>
    </tableColumn>
    <tableColumn id="5" name="BASELINE ADJUSTMENT" dataDxfId="343">
      <calculatedColumnFormula>SUM(E10:E12)</calculatedColumnFormula>
    </tableColumn>
    <tableColumn id="6" name="ONE-TIME ONLY" dataDxfId="342">
      <calculatedColumnFormula>SUM(F10:F12)</calculatedColumnFormula>
    </tableColumn>
    <tableColumn id="7" name="TOTAL" dataDxfId="341">
      <calculatedColumnFormula>SUM(G10:G12)</calculatedColumnFormula>
    </tableColumn>
    <tableColumn id="8" name="NET CHANGE" dataDxfId="340">
      <calculatedColumnFormula>SUM(H10:H12)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118" name="Table2268101214161820222426283032343638404244464850585462729698100102104106119" displayName="Table2268101214161820222426283032343638404244464850585462729698100102104106119" ref="A29:E30" totalsRowShown="0" headerRowDxfId="339" dataDxfId="337" tableBorderDxfId="336" headerRowBorderDxfId="338" totalsRowBorderDxfId="335">
  <autoFilter ref="A29:E30"/>
  <tableColumns count="5">
    <tableColumn id="1" name="PROJECT TITLE" dataDxfId="334"/>
    <tableColumn id="2" name="CFDA #" dataDxfId="333"/>
    <tableColumn id="3" name="PROJECT" dataDxfId="332"/>
    <tableColumn id="4" name="AWARD #" dataDxfId="331"/>
    <tableColumn id="5" name="EFFECTIVE DATE" dataDxfId="33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0" name="Table35791113151719212325272931" displayName="Table35791113151719212325272931" ref="A12:H17" totalsRowShown="0" headerRowDxfId="329" dataDxfId="327" tableBorderDxfId="326" headerRowBorderDxfId="328">
  <autoFilter ref="A12:H17"/>
  <tableColumns count="8">
    <tableColumn id="1" name="HICAP FUNDS" dataDxfId="325"/>
    <tableColumn id="2" name="NOTES" dataDxfId="324"/>
    <tableColumn id="3" name="PROJECT" dataDxfId="323"/>
    <tableColumn id="4" name="PROGRAM BASELINE" dataDxfId="322">
      <calculatedColumnFormula>SUM(D9:D12)</calculatedColumnFormula>
    </tableColumn>
    <tableColumn id="5" name="BASELINE ADJUSTMENT" dataDxfId="321">
      <calculatedColumnFormula>SUM(E9:E12)</calculatedColumnFormula>
    </tableColumn>
    <tableColumn id="6" name="ONE-TIME ONLY" dataDxfId="320">
      <calculatedColumnFormula>SUM(F9:F12)</calculatedColumnFormula>
    </tableColumn>
    <tableColumn id="7" name="TOTAL" dataDxfId="319">
      <calculatedColumnFormula>SUM(G9:G12)</calculatedColumnFormula>
    </tableColumn>
    <tableColumn id="8" name="NET CHANGE" dataDxfId="318">
      <calculatedColumnFormula>SUM(H9:H12)</calculatedColumn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119" name="Table2268101214161820222426283032343638404244464850585462729698100102104106119120" displayName="Table2268101214161820222426283032343638404244464850585462729698100102104106119120" ref="A29:E30" totalsRowShown="0" headerRowDxfId="317" dataDxfId="315" tableBorderDxfId="314" headerRowBorderDxfId="316" totalsRowBorderDxfId="313">
  <autoFilter ref="A29:E30"/>
  <tableColumns count="5">
    <tableColumn id="1" name="PROJECT TITLE" dataDxfId="312"/>
    <tableColumn id="2" name="CFDA #" dataDxfId="311"/>
    <tableColumn id="3" name="PROJECT" dataDxfId="310"/>
    <tableColumn id="4" name="AWARD #" dataDxfId="309"/>
    <tableColumn id="5" name="EFFECTIVE DATE" dataDxfId="308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8" name="Table357911131517192123252729" displayName="Table357911131517192123252729" ref="A12:H17" totalsRowShown="0" headerRowDxfId="307" dataDxfId="305" tableBorderDxfId="304" headerRowBorderDxfId="306">
  <autoFilter ref="A12:H17"/>
  <tableColumns count="8">
    <tableColumn id="1" name="HICAP FUNDS" dataDxfId="303"/>
    <tableColumn id="2" name="NOTES" dataDxfId="302"/>
    <tableColumn id="3" name="PROJECT" dataDxfId="301"/>
    <tableColumn id="4" name="PROGRAM BASELINE" dataDxfId="300">
      <calculatedColumnFormula>SUM(D9:D12)</calculatedColumnFormula>
    </tableColumn>
    <tableColumn id="5" name="BASELINE ADJUSTMENT" dataDxfId="299">
      <calculatedColumnFormula>SUM(E9:E12)</calculatedColumnFormula>
    </tableColumn>
    <tableColumn id="6" name="ONE-TIME ONLY" dataDxfId="298">
      <calculatedColumnFormula>SUM(F9:F12)</calculatedColumnFormula>
    </tableColumn>
    <tableColumn id="7" name="TOTAL" dataDxfId="297">
      <calculatedColumnFormula>SUM(G9:G12)</calculatedColumnFormula>
    </tableColumn>
    <tableColumn id="8" name="NET CHANGE" dataDxfId="296">
      <calculatedColumnFormula>SUM(H9:H12)</calculatedColumnFormula>
    </tableColumn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120" name="Table2268101214161820222426283032343638404244464850585462729698100102104106119120121" displayName="Table2268101214161820222426283032343638404244464850585462729698100102104106119120121" ref="A29:E30" totalsRowShown="0" headerRowDxfId="295" dataDxfId="293" tableBorderDxfId="292" headerRowBorderDxfId="294" totalsRowBorderDxfId="291">
  <autoFilter ref="A29:E30"/>
  <tableColumns count="5">
    <tableColumn id="1" name="PROJECT TITLE" dataDxfId="290"/>
    <tableColumn id="2" name="CFDA #" dataDxfId="289"/>
    <tableColumn id="3" name="PROJECT" dataDxfId="288"/>
    <tableColumn id="4" name="AWARD #" dataDxfId="287"/>
    <tableColumn id="5" name="EFFECTIVE DATE" dataDxfId="286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6" name="Table3579111315171921232527" displayName="Table3579111315171921232527" ref="A12:H17" totalsRowShown="0" headerRowDxfId="285" dataDxfId="283" tableBorderDxfId="282" headerRowBorderDxfId="284">
  <autoFilter ref="A12:H17"/>
  <tableColumns count="8">
    <tableColumn id="1" name="HICAP FUNDS" dataDxfId="281"/>
    <tableColumn id="2" name="NOTES" dataDxfId="280"/>
    <tableColumn id="3" name="PROJECT" dataDxfId="279"/>
    <tableColumn id="4" name="PROGRAM BASELINE" dataDxfId="278">
      <calculatedColumnFormula>SUM(D9:D12)</calculatedColumnFormula>
    </tableColumn>
    <tableColumn id="5" name="BASELINE ADJUSTMENT" dataDxfId="277">
      <calculatedColumnFormula>SUM(E9:E12)</calculatedColumnFormula>
    </tableColumn>
    <tableColumn id="6" name="ONE-TIME ONLY" dataDxfId="276">
      <calculatedColumnFormula>SUM(F9:F12)</calculatedColumnFormula>
    </tableColumn>
    <tableColumn id="7" name="TOTAL" dataDxfId="275">
      <calculatedColumnFormula>SUM(G9:G12)</calculatedColumnFormula>
    </tableColumn>
    <tableColumn id="8" name="NET CHANGE" dataDxfId="274">
      <calculatedColumnFormula>SUM(H9:H12)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7" name="Table226810121416182022242628303234363840424446485058" displayName="Table226810121416182022242628303234363840424446485058" ref="A29:E30" totalsRowShown="0" headerRowDxfId="571" dataDxfId="569" tableBorderDxfId="568" headerRowBorderDxfId="570" totalsRowBorderDxfId="567">
  <autoFilter ref="A29:E30"/>
  <tableColumns count="5">
    <tableColumn id="1" name="PROJECT TITLE" dataDxfId="566"/>
    <tableColumn id="2" name="CFDA #" dataDxfId="565"/>
    <tableColumn id="3" name="PROJECT" dataDxfId="564"/>
    <tableColumn id="4" name="AWARD #" dataDxfId="563"/>
    <tableColumn id="5" name="EFFECTIVE DATE" dataDxfId="562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121" name="Table2268101214161820222426283032343638404244464850585462729698100102104106119120121122" displayName="Table2268101214161820222426283032343638404244464850585462729698100102104106119120121122" ref="A29:E30" totalsRowShown="0" headerRowDxfId="273" dataDxfId="271" tableBorderDxfId="270" headerRowBorderDxfId="272" totalsRowBorderDxfId="269">
  <autoFilter ref="A29:E30"/>
  <tableColumns count="5">
    <tableColumn id="1" name="PROJECT TITLE" dataDxfId="268"/>
    <tableColumn id="2" name="CFDA #" dataDxfId="267"/>
    <tableColumn id="3" name="PROJECT" dataDxfId="266"/>
    <tableColumn id="4" name="AWARD #" dataDxfId="265"/>
    <tableColumn id="5" name="EFFECTIVE DATE" dataDxfId="264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4" name="Table35791113151719212325" displayName="Table35791113151719212325" ref="A12:H17" totalsRowShown="0" headerRowDxfId="263" dataDxfId="261" tableBorderDxfId="260" headerRowBorderDxfId="262">
  <autoFilter ref="A12:H17"/>
  <tableColumns count="8">
    <tableColumn id="1" name="HICAP FUNDS" dataDxfId="259"/>
    <tableColumn id="2" name="NOTES" dataDxfId="258"/>
    <tableColumn id="3" name="PROJECT" dataDxfId="257"/>
    <tableColumn id="4" name="PROGRAM BASELINE" dataDxfId="256">
      <calculatedColumnFormula>SUM(D10:D12)</calculatedColumnFormula>
    </tableColumn>
    <tableColumn id="5" name="BASELINE ADJUSTMENT" dataDxfId="255">
      <calculatedColumnFormula>SUM(E10:E12)</calculatedColumnFormula>
    </tableColumn>
    <tableColumn id="6" name="ONE-TIME ONLY" dataDxfId="254">
      <calculatedColumnFormula>SUM(F10:F12)</calculatedColumnFormula>
    </tableColumn>
    <tableColumn id="7" name="TOTAL" dataDxfId="253">
      <calculatedColumnFormula>SUM(G10:G12)</calculatedColumnFormula>
    </tableColumn>
    <tableColumn id="8" name="NET CHANGE" dataDxfId="252">
      <calculatedColumnFormula>SUM(H10:H12)</calculatedColumnFormula>
    </tableColumn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122" name="Table2268101214161820222426283032343638404244464850585462729698100102104106119120121122123" displayName="Table2268101214161820222426283032343638404244464850585462729698100102104106119120121122123" ref="A29:E30" totalsRowShown="0" headerRowDxfId="251" dataDxfId="249" tableBorderDxfId="248" headerRowBorderDxfId="250" totalsRowBorderDxfId="247">
  <autoFilter ref="A29:E30"/>
  <tableColumns count="5">
    <tableColumn id="1" name="PROJECT TITLE" dataDxfId="246"/>
    <tableColumn id="2" name="CFDA #" dataDxfId="245"/>
    <tableColumn id="3" name="PROJECT" dataDxfId="244"/>
    <tableColumn id="4" name="AWARD #" dataDxfId="243"/>
    <tableColumn id="5" name="EFFECTIVE DATE" dataDxfId="242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2" name="Table357911131517192123" displayName="Table357911131517192123" ref="A12:H17" totalsRowShown="0" headerRowDxfId="241" dataDxfId="239" tableBorderDxfId="238" headerRowBorderDxfId="240">
  <autoFilter ref="A12:H17"/>
  <tableColumns count="8">
    <tableColumn id="1" name="HICAP FUNDS" dataDxfId="237"/>
    <tableColumn id="2" name="NOTES" dataDxfId="236"/>
    <tableColumn id="3" name="PROJECT" dataDxfId="235"/>
    <tableColumn id="4" name="PROGRAM BASELINE" dataDxfId="234">
      <calculatedColumnFormula>SUM(D10:D12)</calculatedColumnFormula>
    </tableColumn>
    <tableColumn id="5" name="BASELINE ADJUSTMENT" dataDxfId="233">
      <calculatedColumnFormula>SUM(E10:E12)</calculatedColumnFormula>
    </tableColumn>
    <tableColumn id="6" name="ONE-TIME ONLY" dataDxfId="232">
      <calculatedColumnFormula>SUM(F10:F12)</calculatedColumnFormula>
    </tableColumn>
    <tableColumn id="7" name="TOTAL" dataDxfId="231">
      <calculatedColumnFormula>SUM(G10:G12)</calculatedColumnFormula>
    </tableColumn>
    <tableColumn id="8" name="NET CHANGE" dataDxfId="230">
      <calculatedColumnFormula>SUM(H10:H12)</calculatedColumnFormula>
    </tableColumn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123" name="Table2268101214161820222426283032343638404244464850585462729698100102104106119120121122123124" displayName="Table2268101214161820222426283032343638404244464850585462729698100102104106119120121122123124" ref="A29:E30" totalsRowShown="0" headerRowDxfId="229" dataDxfId="227" tableBorderDxfId="226" headerRowBorderDxfId="228" totalsRowBorderDxfId="225">
  <autoFilter ref="A29:E30"/>
  <tableColumns count="5">
    <tableColumn id="1" name="PROJECT TITLE" dataDxfId="224"/>
    <tableColumn id="2" name="CFDA #" dataDxfId="223"/>
    <tableColumn id="3" name="PROJECT" dataDxfId="222"/>
    <tableColumn id="4" name="AWARD #" dataDxfId="221"/>
    <tableColumn id="5" name="EFFECTIVE DATE" dataDxfId="220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20" name="Table3579111315171921" displayName="Table3579111315171921" ref="A12:H17" totalsRowShown="0" headerRowDxfId="219" dataDxfId="217" tableBorderDxfId="216" headerRowBorderDxfId="218">
  <autoFilter ref="A12:H17"/>
  <tableColumns count="8">
    <tableColumn id="1" name="HICAP FUNDS" dataDxfId="215"/>
    <tableColumn id="2" name="NOTES" dataDxfId="214"/>
    <tableColumn id="3" name="PROJECT" dataDxfId="213"/>
    <tableColumn id="4" name="PROGRAM BASELINE" dataDxfId="212">
      <calculatedColumnFormula>SUM(D9:D12)</calculatedColumnFormula>
    </tableColumn>
    <tableColumn id="5" name="BASELINE ADJUSTMENT" dataDxfId="211">
      <calculatedColumnFormula>SUM(E9:E12)</calculatedColumnFormula>
    </tableColumn>
    <tableColumn id="6" name="ONE-TIME ONLY" dataDxfId="210">
      <calculatedColumnFormula>SUM(F9:F12)</calculatedColumnFormula>
    </tableColumn>
    <tableColumn id="7" name="TOTAL" dataDxfId="209">
      <calculatedColumnFormula>SUM(G9:G12)</calculatedColumnFormula>
    </tableColumn>
    <tableColumn id="8" name="NET CHANGE" dataDxfId="208">
      <calculatedColumnFormula>SUM(H9:H12)</calculatedColumnFormula>
    </tableColumn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124" name="Table2268101214161820222426283032343638404244464850585462729698100102104106119120121122123124125" displayName="Table2268101214161820222426283032343638404244464850585462729698100102104106119120121122123124125" ref="A29:E30" totalsRowShown="0" headerRowDxfId="207" dataDxfId="205" tableBorderDxfId="204" headerRowBorderDxfId="206" totalsRowBorderDxfId="203">
  <autoFilter ref="A29:E30"/>
  <tableColumns count="5">
    <tableColumn id="1" name="PROJECT TITLE" dataDxfId="202"/>
    <tableColumn id="2" name="CFDA #" dataDxfId="201"/>
    <tableColumn id="3" name="PROJECT" dataDxfId="200"/>
    <tableColumn id="4" name="AWARD #" dataDxfId="199"/>
    <tableColumn id="5" name="EFFECTIVE DATE" dataDxfId="198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8" name="Table35791113151719" displayName="Table35791113151719" ref="A12:H17" totalsRowShown="0" headerRowDxfId="197" dataDxfId="195" tableBorderDxfId="194" headerRowBorderDxfId="196">
  <autoFilter ref="A12:H17"/>
  <tableColumns count="8">
    <tableColumn id="1" name="HICAP FUNDS" dataDxfId="193"/>
    <tableColumn id="2" name="NOTES" dataDxfId="192"/>
    <tableColumn id="3" name="PROJECT" dataDxfId="191"/>
    <tableColumn id="4" name="PROGRAM BASELINE" dataDxfId="190">
      <calculatedColumnFormula>SUM(D9:D12)</calculatedColumnFormula>
    </tableColumn>
    <tableColumn id="5" name="BASELINE ADJUSTMENT" dataDxfId="189">
      <calculatedColumnFormula>SUM(E9:E12)</calculatedColumnFormula>
    </tableColumn>
    <tableColumn id="6" name="ONE-TIME ONLY" dataDxfId="188">
      <calculatedColumnFormula>SUM(F9:F12)</calculatedColumnFormula>
    </tableColumn>
    <tableColumn id="7" name="TOTAL" dataDxfId="187">
      <calculatedColumnFormula>SUM(G9:G12)</calculatedColumnFormula>
    </tableColumn>
    <tableColumn id="8" name="NET CHANGE" dataDxfId="186">
      <calculatedColumnFormula>SUM(H9:H12)</calculatedColumnFormula>
    </tableColumn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25" name="Table2268101214161820222426283032343638404244464850585462729698100102104106119120121122123124125126" displayName="Table2268101214161820222426283032343638404244464850585462729698100102104106119120121122123124125126" ref="A29:E30" totalsRowShown="0" headerRowDxfId="185" dataDxfId="183" tableBorderDxfId="182" headerRowBorderDxfId="184" totalsRowBorderDxfId="181">
  <autoFilter ref="A29:E30"/>
  <tableColumns count="5">
    <tableColumn id="1" name="PROJECT TITLE" dataDxfId="180"/>
    <tableColumn id="2" name="CFDA #" dataDxfId="179"/>
    <tableColumn id="3" name="PROJECT" dataDxfId="178"/>
    <tableColumn id="4" name="AWARD #" dataDxfId="177"/>
    <tableColumn id="5" name="EFFECTIVE DATE" dataDxfId="176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16" name="Table357911131517" displayName="Table357911131517" ref="A12:H17" totalsRowShown="0" headerRowDxfId="175" dataDxfId="173" tableBorderDxfId="172" headerRowBorderDxfId="174">
  <autoFilter ref="A12:H17"/>
  <tableColumns count="8">
    <tableColumn id="1" name="HICAP FUNDS" dataDxfId="171"/>
    <tableColumn id="2" name="NOTES" dataDxfId="170"/>
    <tableColumn id="3" name="PROJECT" dataDxfId="169"/>
    <tableColumn id="4" name="PROGRAM BASELINE" dataDxfId="168">
      <calculatedColumnFormula>SUM(D10:D12)</calculatedColumnFormula>
    </tableColumn>
    <tableColumn id="5" name="BASELINE ADJUSTMENT" dataDxfId="167">
      <calculatedColumnFormula>SUM(E10:E12)</calculatedColumnFormula>
    </tableColumn>
    <tableColumn id="6" name="ONE-TIME ONLY" dataDxfId="166">
      <calculatedColumnFormula>SUM(F10:F12)</calculatedColumnFormula>
    </tableColumn>
    <tableColumn id="7" name="TOTAL" dataDxfId="165">
      <calculatedColumnFormula>SUM(G10:G12)</calculatedColumnFormula>
    </tableColumn>
    <tableColumn id="8" name="NET CHANGE" dataDxfId="164">
      <calculatedColumnFormula>SUM(H10:H12)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8" name="Table357911131517192123252729313335373941434547495159" displayName="Table357911131517192123252729313335373941434547495159" ref="A12:H17" totalsRowShown="0" headerRowDxfId="561" dataDxfId="559" tableBorderDxfId="558" headerRowBorderDxfId="560">
  <autoFilter ref="A12:H17"/>
  <tableColumns count="8">
    <tableColumn id="1" name="HICAP FUNDS" dataDxfId="557"/>
    <tableColumn id="2" name="NOTES" dataDxfId="556"/>
    <tableColumn id="3" name="PROJECT" dataDxfId="555"/>
    <tableColumn id="4" name="PROGRAM BASELINE" dataDxfId="554">
      <calculatedColumnFormula>SUM(D10:D12)</calculatedColumnFormula>
    </tableColumn>
    <tableColumn id="5" name="BASELINE ADJUSTMENT" dataDxfId="553">
      <calculatedColumnFormula>SUM(E10:E12)</calculatedColumnFormula>
    </tableColumn>
    <tableColumn id="6" name="ONE-TIME ONLY" dataDxfId="552">
      <calculatedColumnFormula>SUM(F10:F12)</calculatedColumnFormula>
    </tableColumn>
    <tableColumn id="7" name="TOTAL" dataDxfId="551">
      <calculatedColumnFormula>SUM(#REF!)</calculatedColumnFormula>
    </tableColumn>
    <tableColumn id="8" name="NET CHANGE" dataDxfId="550">
      <calculatedColumnFormula>SUM(H10:H12)</calculatedColumnFormula>
    </tableColumn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26" name="Table2268101214161820222426283032343638404244464850585462729698100102104106119120121122123124125126127" displayName="Table2268101214161820222426283032343638404244464850585462729698100102104106119120121122123124125126127" ref="A29:E30" totalsRowShown="0" headerRowDxfId="163" dataDxfId="161" tableBorderDxfId="160" headerRowBorderDxfId="162" totalsRowBorderDxfId="159">
  <autoFilter ref="A29:E30"/>
  <tableColumns count="5">
    <tableColumn id="1" name="PROJECT TITLE" dataDxfId="158"/>
    <tableColumn id="2" name="CFDA #" dataDxfId="157"/>
    <tableColumn id="3" name="PROJECT" dataDxfId="156"/>
    <tableColumn id="4" name="AWARD #" dataDxfId="155"/>
    <tableColumn id="5" name="EFFECTIVE DATE" dataDxfId="154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4" name="Table3579111315" displayName="Table3579111315" ref="A12:H17" totalsRowShown="0" headerRowDxfId="153" dataDxfId="151" tableBorderDxfId="150" headerRowBorderDxfId="152">
  <autoFilter ref="A12:H17"/>
  <tableColumns count="8">
    <tableColumn id="1" name="HICAP FUNDS" dataDxfId="149"/>
    <tableColumn id="2" name="NOTES" dataDxfId="148"/>
    <tableColumn id="3" name="PROJECT" dataDxfId="147"/>
    <tableColumn id="4" name="PROGRAM BASELINE" dataDxfId="146">
      <calculatedColumnFormula>SUM(D9:D12)</calculatedColumnFormula>
    </tableColumn>
    <tableColumn id="5" name="BASELINE ADJUSTMENT" dataDxfId="145">
      <calculatedColumnFormula>SUM(E9:E12)</calculatedColumnFormula>
    </tableColumn>
    <tableColumn id="6" name="ONE-TIME ONLY" dataDxfId="144">
      <calculatedColumnFormula>SUM(F9:F12)</calculatedColumnFormula>
    </tableColumn>
    <tableColumn id="7" name="TOTAL" dataDxfId="143">
      <calculatedColumnFormula>SUM(G9:G12)</calculatedColumnFormula>
    </tableColumn>
    <tableColumn id="8" name="NET CHANGE" dataDxfId="142">
      <calculatedColumnFormula>SUM(H9:H12)</calculatedColumnFormula>
    </tableColumn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27" name="Table2268101214161820222426283032343638404244464850585462729698100102104106119120121122123124125126127128" displayName="Table2268101214161820222426283032343638404244464850585462729698100102104106119120121122123124125126127128" ref="A29:E30" totalsRowShown="0" headerRowDxfId="141" dataDxfId="139" tableBorderDxfId="138" headerRowBorderDxfId="140" totalsRowBorderDxfId="137">
  <autoFilter ref="A29:E30"/>
  <tableColumns count="5">
    <tableColumn id="1" name="PROJECT TITLE" dataDxfId="136"/>
    <tableColumn id="2" name="CFDA #" dataDxfId="135"/>
    <tableColumn id="3" name="PROJECT" dataDxfId="134"/>
    <tableColumn id="4" name="AWARD #" dataDxfId="133"/>
    <tableColumn id="5" name="EFFECTIVE DATE" dataDxfId="132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2" name="Table35791113" displayName="Table35791113" ref="A12:H17" totalsRowShown="0" headerRowDxfId="131" dataDxfId="129" tableBorderDxfId="128" headerRowBorderDxfId="130">
  <autoFilter ref="A12:H17"/>
  <tableColumns count="8">
    <tableColumn id="1" name="HICAP FUNDS" dataDxfId="127"/>
    <tableColumn id="2" name="NOTES" dataDxfId="126"/>
    <tableColumn id="3" name="PROJECT" dataDxfId="125"/>
    <tableColumn id="4" name="PROGRAM BASELINE" dataDxfId="124">
      <calculatedColumnFormula>SUM(D9:D12)</calculatedColumnFormula>
    </tableColumn>
    <tableColumn id="5" name="BASELINE ADJUSTMENT" dataDxfId="123">
      <calculatedColumnFormula>SUM(E9:E12)</calculatedColumnFormula>
    </tableColumn>
    <tableColumn id="6" name="ONE-TIME ONLY" dataDxfId="122">
      <calculatedColumnFormula>SUM(F9:F12)</calculatedColumnFormula>
    </tableColumn>
    <tableColumn id="7" name="TOTAL" dataDxfId="121">
      <calculatedColumnFormula>SUM(G9:G12)</calculatedColumnFormula>
    </tableColumn>
    <tableColumn id="8" name="NET CHANGE" dataDxfId="120">
      <calculatedColumnFormula>SUM(H9:H12)</calculatedColumnFormula>
    </tableColumn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128" name="Table2268101214161820222426283032343638404244464850585462729698100102104106119120121122123124125126127128129" displayName="Table2268101214161820222426283032343638404244464850585462729698100102104106119120121122123124125126127128129" ref="A29:E30" totalsRowShown="0" headerRowDxfId="119" dataDxfId="117" tableBorderDxfId="116" headerRowBorderDxfId="118" totalsRowBorderDxfId="115">
  <autoFilter ref="A29:E30"/>
  <tableColumns count="5">
    <tableColumn id="1" name="PROJECT TITLE" dataDxfId="114"/>
    <tableColumn id="2" name="CFDA #" dataDxfId="113"/>
    <tableColumn id="3" name="PROJECT" dataDxfId="112"/>
    <tableColumn id="4" name="AWARD #" dataDxfId="111"/>
    <tableColumn id="5" name="EFFECTIVE DATE" dataDxfId="110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10" name="Table357911" displayName="Table357911" ref="A12:H17" totalsRowShown="0" headerRowDxfId="109" dataDxfId="107" tableBorderDxfId="106" headerRowBorderDxfId="108">
  <autoFilter ref="A12:H17"/>
  <tableColumns count="8">
    <tableColumn id="1" name="HICAP FUNDS" dataDxfId="105"/>
    <tableColumn id="2" name="NOTES" dataDxfId="104"/>
    <tableColumn id="3" name="PROJECT" dataDxfId="103"/>
    <tableColumn id="4" name="PROGRAM BASELINE" dataDxfId="102">
      <calculatedColumnFormula>SUM(D9:D12)</calculatedColumnFormula>
    </tableColumn>
    <tableColumn id="5" name="BASELINE ADJUSTMENT" dataDxfId="101">
      <calculatedColumnFormula>SUM(E9:E12)</calculatedColumnFormula>
    </tableColumn>
    <tableColumn id="6" name="ONE-TIME ONLY" dataDxfId="100">
      <calculatedColumnFormula>SUM(F9:F12)</calculatedColumnFormula>
    </tableColumn>
    <tableColumn id="7" name="TOTAL" dataDxfId="99">
      <calculatedColumnFormula>SUM(G9:G12)</calculatedColumnFormula>
    </tableColumn>
    <tableColumn id="8" name="NET CHANGE" dataDxfId="98">
      <calculatedColumnFormula>SUM(H9:H12)</calculatedColumnFormula>
    </tableColumn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29" name="Table2268101214161820222426283032343638404244464850585462729698100102104106119120121122123124125126127128129130" displayName="Table2268101214161820222426283032343638404244464850585462729698100102104106119120121122123124125126127128129130" ref="A29:E30" totalsRowShown="0" headerRowDxfId="97" dataDxfId="95" tableBorderDxfId="94" headerRowBorderDxfId="96" totalsRowBorderDxfId="93">
  <autoFilter ref="A29:E30"/>
  <tableColumns count="5">
    <tableColumn id="1" name="PROJECT TITLE" dataDxfId="92"/>
    <tableColumn id="2" name="CFDA #" dataDxfId="91"/>
    <tableColumn id="3" name="PROJECT" dataDxfId="90"/>
    <tableColumn id="4" name="AWARD #" dataDxfId="89"/>
    <tableColumn id="5" name="EFFECTIVE DATE" dataDxfId="88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8" name="Table3579" displayName="Table3579" ref="A12:H17" totalsRowShown="0" headerRowDxfId="87" dataDxfId="85" tableBorderDxfId="84" headerRowBorderDxfId="86">
  <autoFilter ref="A12:H17"/>
  <tableColumns count="8">
    <tableColumn id="1" name="HICAP FUNDS" dataDxfId="83"/>
    <tableColumn id="2" name="NOTES" dataDxfId="82"/>
    <tableColumn id="3" name="PROJECT" dataDxfId="81"/>
    <tableColumn id="4" name="PROGRAM BASELINE" dataDxfId="80">
      <calculatedColumnFormula>SUM(D10:D12)</calculatedColumnFormula>
    </tableColumn>
    <tableColumn id="5" name="BASELINE ADJUSTMENT" dataDxfId="79">
      <calculatedColumnFormula>SUM(E10:E12)</calculatedColumnFormula>
    </tableColumn>
    <tableColumn id="6" name="ONE-TIME ONLY" dataDxfId="78">
      <calculatedColumnFormula>SUM(F10:F12)</calculatedColumnFormula>
    </tableColumn>
    <tableColumn id="7" name="TOTAL" dataDxfId="77">
      <calculatedColumnFormula>SUM(G10:G12)</calculatedColumnFormula>
    </tableColumn>
    <tableColumn id="8" name="NET CHANGE" dataDxfId="76">
      <calculatedColumnFormula>SUM(H10:H12)</calculatedColumnFormula>
    </tableColumn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130" name="Table2268101214161820222426283032343638404244464850585462729698100102104106119120121122123124125126127128129130131" displayName="Table2268101214161820222426283032343638404244464850585462729698100102104106119120121122123124125126127128129130131" ref="A29:E30" totalsRowShown="0" headerRowDxfId="75" dataDxfId="73" tableBorderDxfId="72" headerRowBorderDxfId="74" totalsRowBorderDxfId="71">
  <autoFilter ref="A29:E30"/>
  <tableColumns count="5">
    <tableColumn id="1" name="PROJECT TITLE" dataDxfId="70"/>
    <tableColumn id="2" name="CFDA #" dataDxfId="69"/>
    <tableColumn id="3" name="PROJECT" dataDxfId="68"/>
    <tableColumn id="4" name="AWARD #" dataDxfId="67"/>
    <tableColumn id="5" name="EFFECTIVE DATE" dataDxfId="66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6" name="Table357" displayName="Table357" ref="A12:H17" totalsRowShown="0" headerRowDxfId="65" dataDxfId="63" tableBorderDxfId="62" headerRowBorderDxfId="64">
  <autoFilter ref="A12:H17"/>
  <tableColumns count="8">
    <tableColumn id="1" name="HICAP FUNDS" dataDxfId="61"/>
    <tableColumn id="2" name="NOTES" dataDxfId="60"/>
    <tableColumn id="3" name="PROJECT" dataDxfId="59"/>
    <tableColumn id="4" name="PROGRAM BASELINE" dataDxfId="58">
      <calculatedColumnFormula>SUM(D10:D12)</calculatedColumnFormula>
    </tableColumn>
    <tableColumn id="5" name="BASELINE ADJUSTMENT" dataDxfId="57">
      <calculatedColumnFormula>SUM(E10:E12)</calculatedColumnFormula>
    </tableColumn>
    <tableColumn id="6" name="ONE-TIME ONLY" dataDxfId="56">
      <calculatedColumnFormula>SUM(F10:F12)</calculatedColumnFormula>
    </tableColumn>
    <tableColumn id="7" name="TOTAL" dataDxfId="55">
      <calculatedColumnFormula>SUM(G10:G12)</calculatedColumnFormula>
    </tableColumn>
    <tableColumn id="8" name="NET CHANGE" dataDxfId="54">
      <calculatedColumnFormula>SUM(H10:H12)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0" name="Table3579111315171921232527293133353739414345474951" displayName="Table3579111315171921232527293133353739414345474951" ref="A12:H17" totalsRowShown="0" headerRowDxfId="549" dataDxfId="547" tableBorderDxfId="546" headerRowBorderDxfId="548">
  <autoFilter ref="A12:H17"/>
  <tableColumns count="8">
    <tableColumn id="1" name="HICAP FUNDS" dataDxfId="545"/>
    <tableColumn id="2" name="NOTES" dataDxfId="544"/>
    <tableColumn id="3" name="PROJECT" dataDxfId="543"/>
    <tableColumn id="4" name="PROGRAM BASELINE" dataDxfId="542">
      <calculatedColumnFormula>SUM(D10:D12)</calculatedColumnFormula>
    </tableColumn>
    <tableColumn id="5" name="BASELINE ADJUSTMENT" dataDxfId="541">
      <calculatedColumnFormula>SUM(E10:E12)</calculatedColumnFormula>
    </tableColumn>
    <tableColumn id="6" name="ONE-TIME ONLY" dataDxfId="540">
      <calculatedColumnFormula>SUM(F10:F12)</calculatedColumnFormula>
    </tableColumn>
    <tableColumn id="7" name="TOTAL" dataDxfId="539">
      <calculatedColumnFormula>SUM(#REF!)</calculatedColumnFormula>
    </tableColumn>
    <tableColumn id="8" name="NET CHANGE" dataDxfId="538">
      <calculatedColumnFormula>SUM(H10:H12)</calculatedColumnFormula>
    </tableColumn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131" name="Table2268101214161820222426283032343638404244464850585462729698100102104106119120121122123124125126127128129130131132" displayName="Table2268101214161820222426283032343638404244464850585462729698100102104106119120121122123124125126127128129130131132" ref="A29:E30" totalsRowShown="0" headerRowDxfId="53" dataDxfId="51" tableBorderDxfId="50" headerRowBorderDxfId="52" totalsRowBorderDxfId="49">
  <autoFilter ref="A29:E30"/>
  <tableColumns count="5">
    <tableColumn id="1" name="PROJECT TITLE" dataDxfId="48"/>
    <tableColumn id="2" name="CFDA #" dataDxfId="47"/>
    <tableColumn id="3" name="PROJECT" dataDxfId="46"/>
    <tableColumn id="4" name="AWARD #" dataDxfId="45"/>
    <tableColumn id="5" name="EFFECTIVE DATE" dataDxfId="44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4" name="Table35" displayName="Table35" ref="A12:H17" totalsRowShown="0" headerRowDxfId="43" dataDxfId="41" tableBorderDxfId="40" headerRowBorderDxfId="42">
  <autoFilter ref="A12:H17"/>
  <tableColumns count="8">
    <tableColumn id="1" name="HICAP FUNDS" dataDxfId="39"/>
    <tableColumn id="2" name="NOTES" dataDxfId="38"/>
    <tableColumn id="3" name="PROJECT" dataDxfId="37"/>
    <tableColumn id="4" name="PROGRAM BASELINE" dataDxfId="36">
      <calculatedColumnFormula>SUM(D9:D12)</calculatedColumnFormula>
    </tableColumn>
    <tableColumn id="5" name="BASELINE ADJUSTMENT" dataDxfId="35">
      <calculatedColumnFormula>SUM(E9:E12)</calculatedColumnFormula>
    </tableColumn>
    <tableColumn id="6" name="ONE-TIME ONLY" dataDxfId="34">
      <calculatedColumnFormula>SUM(F9:F12)</calculatedColumnFormula>
    </tableColumn>
    <tableColumn id="7" name="TOTAL" dataDxfId="33">
      <calculatedColumnFormula>SUM(G9:G12)</calculatedColumnFormula>
    </tableColumn>
    <tableColumn id="8" name="NET CHANGE" dataDxfId="32">
      <calculatedColumnFormula>SUM(H9:H12)</calculatedColumnFormula>
    </tableColumn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132" name="Table2268101214161820222426283032343638404244464850585462729698100102104106119120121122123124125126127128129130131132133" displayName="Table2268101214161820222426283032343638404244464850585462729698100102104106119120121122123124125126127128129130131132133" ref="A29:E30" totalsRowShown="0" headerRowDxfId="31" dataDxfId="29" tableBorderDxfId="28" headerRowBorderDxfId="30" totalsRowBorderDxfId="27">
  <autoFilter ref="A29:E30"/>
  <tableColumns count="5">
    <tableColumn id="1" name="PROJECT TITLE" dataDxfId="26"/>
    <tableColumn id="2" name="CFDA #" dataDxfId="25"/>
    <tableColumn id="3" name="PROJECT" dataDxfId="24"/>
    <tableColumn id="4" name="AWARD #" dataDxfId="23"/>
    <tableColumn id="5" name="EFFECTIVE DATE" dataDxfId="22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54" name="Table3555" displayName="Table3555" ref="A12:H17" totalsRowShown="0" headerRowDxfId="21" dataDxfId="19" tableBorderDxfId="18" headerRowBorderDxfId="20">
  <autoFilter ref="A12:H17"/>
  <tableColumns count="8">
    <tableColumn id="1" name="HICAP FUNDS" dataDxfId="17"/>
    <tableColumn id="2" name="NOTES" dataDxfId="16"/>
    <tableColumn id="3" name="PROJECT" dataDxfId="15"/>
    <tableColumn id="4" name="PROGRAM BASELINE" dataDxfId="14">
      <calculatedColumnFormula>SUM(D9:D12)</calculatedColumnFormula>
    </tableColumn>
    <tableColumn id="5" name="BASELINE ADJUSTMENT" dataDxfId="13">
      <calculatedColumnFormula>SUM(E9:E12)</calculatedColumnFormula>
    </tableColumn>
    <tableColumn id="6" name="ONE-TIME ONLY" dataDxfId="12">
      <calculatedColumnFormula>SUM(F9:F12)</calculatedColumnFormula>
    </tableColumn>
    <tableColumn id="7" name="TOTAL" dataDxfId="11">
      <calculatedColumnFormula>SUM(G9:G12)</calculatedColumnFormula>
    </tableColumn>
    <tableColumn id="8" name="NET CHANGE" dataDxfId="10">
      <calculatedColumnFormula>SUM(H9:H12)</calculatedColumnFormula>
    </tableColumn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33" name="Table2268101214161820222426283032343638404244464850585462729698100102104106119120121122123124125126127128129130131132133134" displayName="Table2268101214161820222426283032343638404244464850585462729698100102104106119120121122123124125126127128129130131132133134" ref="A29:E30" totalsRowShown="0" headerRowDxfId="9" dataDxfId="7" tableBorderDxfId="6" headerRowBorderDxfId="8" totalsRowBorderDxfId="5">
  <autoFilter ref="A29:E30"/>
  <tableColumns count="5">
    <tableColumn id="1" name="PROJECT TITLE" dataDxfId="4"/>
    <tableColumn id="2" name="CFDA #" dataDxfId="3"/>
    <tableColumn id="3" name="PROJECT" dataDxfId="2"/>
    <tableColumn id="4" name="AWARD #" dataDxfId="1"/>
    <tableColumn id="5" name="EFFECTIVE DATE" dataDxfId="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3" name="Table22681012141618202224262830323436384042444648505854" displayName="Table22681012141618202224262830323436384042444648505854" ref="A29:E30" totalsRowShown="0" headerRowDxfId="537" dataDxfId="535" tableBorderDxfId="534" headerRowBorderDxfId="536" totalsRowBorderDxfId="533">
  <autoFilter ref="A29:E30"/>
  <tableColumns count="5">
    <tableColumn id="1" name="PROJECT TITLE" dataDxfId="532"/>
    <tableColumn id="2" name="CFDA #" dataDxfId="531"/>
    <tableColumn id="3" name="PROJECT" dataDxfId="530"/>
    <tableColumn id="4" name="AWARD #" dataDxfId="529"/>
    <tableColumn id="5" name="EFFECTIVE DATE" dataDxfId="52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8" name="Table35791113151719212325272931333537394143454749" displayName="Table35791113151719212325272931333537394143454749" ref="A12:H17" totalsRowShown="0" headerRowDxfId="527" dataDxfId="525" tableBorderDxfId="524" headerRowBorderDxfId="526">
  <autoFilter ref="A12:H17"/>
  <tableColumns count="8">
    <tableColumn id="1" name="HICAP FUNDS" dataDxfId="523"/>
    <tableColumn id="2" name="NOTES" dataDxfId="522"/>
    <tableColumn id="3" name="PROJECT" dataDxfId="521"/>
    <tableColumn id="4" name="PROGRAM BASELINE" dataDxfId="520">
      <calculatedColumnFormula>SUM(D9:D12)</calculatedColumnFormula>
    </tableColumn>
    <tableColumn id="5" name="BASELINE ADJUSTMENT" dataDxfId="519">
      <calculatedColumnFormula>SUM(E9:E12)</calculatedColumnFormula>
    </tableColumn>
    <tableColumn id="6" name="ONE-TIME ONLY" dataDxfId="518">
      <calculatedColumnFormula>SUM(F9:F12)</calculatedColumnFormula>
    </tableColumn>
    <tableColumn id="7" name="TOTAL" dataDxfId="517">
      <calculatedColumnFormula>SUM(G9:G12)</calculatedColumnFormula>
    </tableColumn>
    <tableColumn id="8" name="NET CHANGE" dataDxfId="516">
      <calculatedColumnFormula>SUM(H9:H12)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61" name="Table2268101214161820222426283032343638404244464850585462" displayName="Table2268101214161820222426283032343638404244464850585462" ref="A29:E30" totalsRowShown="0" headerRowDxfId="515" dataDxfId="513" tableBorderDxfId="512" headerRowBorderDxfId="514" totalsRowBorderDxfId="511">
  <autoFilter ref="A29:E30"/>
  <tableColumns count="5">
    <tableColumn id="1" name="PROJECT TITLE" dataDxfId="510"/>
    <tableColumn id="2" name="CFDA #" dataDxfId="509"/>
    <tableColumn id="3" name="PROJECT" dataDxfId="508"/>
    <tableColumn id="4" name="AWARD #" dataDxfId="507"/>
    <tableColumn id="5" name="EFFECTIVE DATE" dataDxfId="506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6" name="Table357911131517192123252729313335373941434547" displayName="Table357911131517192123252729313335373941434547" ref="A12:H17" totalsRowShown="0" headerRowDxfId="505" dataDxfId="503" tableBorderDxfId="502" headerRowBorderDxfId="504">
  <autoFilter ref="A12:H17"/>
  <tableColumns count="8">
    <tableColumn id="1" name="HICAP FUNDS" dataDxfId="501"/>
    <tableColumn id="2" name="NOTES" dataDxfId="500"/>
    <tableColumn id="3" name="PROJECT" dataDxfId="499"/>
    <tableColumn id="4" name="PROGRAM BASELINE" dataDxfId="498">
      <calculatedColumnFormula>SUM(D9:D12)</calculatedColumnFormula>
    </tableColumn>
    <tableColumn id="5" name="BASELINE ADJUSTMENT" dataDxfId="497">
      <calculatedColumnFormula>SUM(E9:E12)</calculatedColumnFormula>
    </tableColumn>
    <tableColumn id="6" name="ONE-TIME ONLY" dataDxfId="496">
      <calculatedColumnFormula>SUM(F9:F12)</calculatedColumnFormula>
    </tableColumn>
    <tableColumn id="7" name="TOTAL" dataDxfId="495">
      <calculatedColumnFormula>SUM(G9:G12)</calculatedColumnFormula>
    </tableColumn>
    <tableColumn id="8" name="NET CHANGE" dataDxfId="494">
      <calculatedColumnFormula>SUM(H9:H12)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table" Target="../tables/table26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table" Target="../tables/table2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table" Target="../tables/table30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table" Target="../tables/table34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table" Target="../tables/table3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table" Target="../tables/table3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table" Target="../tables/table4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41.xml" /><Relationship Id="rId2" Type="http://schemas.openxmlformats.org/officeDocument/2006/relationships/table" Target="../tables/table42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43.xml" /><Relationship Id="rId2" Type="http://schemas.openxmlformats.org/officeDocument/2006/relationships/table" Target="../tables/table44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45.xml" /><Relationship Id="rId2" Type="http://schemas.openxmlformats.org/officeDocument/2006/relationships/table" Target="../tables/table46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47.xml" /><Relationship Id="rId2" Type="http://schemas.openxmlformats.org/officeDocument/2006/relationships/table" Target="../tables/table48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49.xml" /><Relationship Id="rId2" Type="http://schemas.openxmlformats.org/officeDocument/2006/relationships/table" Target="../tables/table50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51.xml" /><Relationship Id="rId2" Type="http://schemas.openxmlformats.org/officeDocument/2006/relationships/table" Target="../tables/table52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53.xml" /><Relationship Id="rId2" Type="http://schemas.openxmlformats.org/officeDocument/2006/relationships/table" Target="../tables/table54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7377-0F20-4AEB-83A2-5C12DB465795}">
  <sheetPr>
    <pageSetUpPr fitToPage="1"/>
  </sheetPr>
  <dimension ref="A1:N31"/>
  <sheetViews>
    <sheetView tabSelected="1" zoomScale="90" zoomScaleNormal="90" workbookViewId="0" topLeftCell="A1">
      <selection activeCell="A7" sqref="A7"/>
    </sheetView>
  </sheetViews>
  <sheetFormatPr defaultColWidth="9.00390625" defaultRowHeight="15.75"/>
  <cols>
    <col min="1" max="1" width="61.625" style="1" customWidth="1"/>
    <col min="2" max="2" width="20.25390625" style="1" customWidth="1"/>
    <col min="3" max="3" width="15.375" style="1" customWidth="1"/>
    <col min="4" max="4" width="28.625" style="1" customWidth="1"/>
    <col min="5" max="5" width="30.25390625" style="1" customWidth="1"/>
    <col min="6" max="6" width="24.375" style="1" bestFit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64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5">
      <c r="A8" s="21"/>
      <c r="B8" s="10"/>
      <c r="D8" s="33" t="s">
        <v>7</v>
      </c>
      <c r="E8" s="10"/>
      <c r="F8" s="10"/>
      <c r="G8" s="10"/>
      <c r="H8" s="6"/>
    </row>
    <row r="9" spans="1:8" ht="25">
      <c r="A9" s="21"/>
      <c r="B9" s="10"/>
      <c r="D9" s="33"/>
      <c r="E9" s="10"/>
      <c r="F9" s="10"/>
      <c r="G9" s="10"/>
      <c r="H9" s="28"/>
    </row>
    <row r="10" spans="1:8" ht="23">
      <c r="A10" s="42" t="s">
        <v>65</v>
      </c>
      <c r="B10" s="29"/>
      <c r="C10" s="29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f>SUM(1:33!D13)</f>
        <v>4493000</v>
      </c>
      <c r="E13" s="56">
        <f>SUM(1:33!E14)</f>
        <v>0</v>
      </c>
      <c r="F13" s="56">
        <f>SUM(1:33!F13)</f>
        <v>0</v>
      </c>
      <c r="G13" s="57">
        <f>SUM(Table3[[#This Row],[PROGRAM BASELINE]:[ONE-TIME ONLY]])</f>
        <v>4493000</v>
      </c>
      <c r="H13" s="58">
        <f>Table3[[#This Row],[TOTAL]]-Table3[[#This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f>SUM(1:33!D14)</f>
        <v>2246000</v>
      </c>
      <c r="E14" s="56">
        <f>SUM(1:33!E15)</f>
        <v>0</v>
      </c>
      <c r="F14" s="56">
        <f>SUM(1:33!F14)</f>
        <v>0</v>
      </c>
      <c r="G14" s="57">
        <f>SUM(Table3[[#This Row],[PROGRAM BASELINE]:[ONE-TIME ONLY]])</f>
        <v>2246000</v>
      </c>
      <c r="H14" s="58">
        <f>Table3[[#This Row],[TOTAL]]-Table3[[#This Row],[PROGRAM BASELINE]]</f>
        <v>0</v>
      </c>
    </row>
    <row r="15" spans="1:8" ht="17.5">
      <c r="A15" s="46" t="s">
        <v>55</v>
      </c>
      <c r="B15" s="67" t="s">
        <v>98</v>
      </c>
      <c r="C15" s="9" t="s">
        <v>56</v>
      </c>
      <c r="D15" s="56">
        <f>SUM(1:33!D15)</f>
        <v>1490264</v>
      </c>
      <c r="E15" s="56">
        <f>SUM(1:33!E15)</f>
        <v>0</v>
      </c>
      <c r="F15" s="56">
        <f>SUM(1:33!F15)</f>
        <v>0</v>
      </c>
      <c r="G15" s="57">
        <f>SUM(Table3[[#This Row],[PROGRAM BASELINE]:[ONE-TIME ONLY]])</f>
        <v>1490264</v>
      </c>
      <c r="H15" s="58">
        <f>Table3[[#This Row],[TOTAL]]-Table3[[#This Row],[PROGRAM BASELINE]]</f>
        <v>0</v>
      </c>
    </row>
    <row r="16" spans="1:8" ht="17.5">
      <c r="A16" s="46" t="s">
        <v>94</v>
      </c>
      <c r="B16" s="67" t="s">
        <v>99</v>
      </c>
      <c r="C16" s="9" t="s">
        <v>22</v>
      </c>
      <c r="D16" s="56">
        <f>SUM(1:33!D16)</f>
        <v>3191271</v>
      </c>
      <c r="E16" s="56">
        <f>SUM(1:33!E16)</f>
        <v>0</v>
      </c>
      <c r="F16" s="56">
        <f>SUM(1:33!F16)</f>
        <v>0</v>
      </c>
      <c r="G16" s="57">
        <f>SUM(Table3[[#This Row],[PROGRAM BASELINE]:[ONE-TIME ONLY]])</f>
        <v>3191271</v>
      </c>
      <c r="H16" s="58">
        <f>SUM(H13:H15)</f>
        <v>0</v>
      </c>
    </row>
    <row r="17" spans="1:8" ht="18">
      <c r="A17" s="48" t="s">
        <v>66</v>
      </c>
      <c r="B17" s="65" t="s">
        <v>59</v>
      </c>
      <c r="C17" s="79" t="s">
        <v>59</v>
      </c>
      <c r="D17" s="59">
        <f>SUM(D13:D16)</f>
        <v>11420535</v>
      </c>
      <c r="E17" s="59">
        <f>SUM(E13:E16)</f>
        <v>0</v>
      </c>
      <c r="F17" s="59">
        <f>SUM(F13:F16)</f>
        <v>0</v>
      </c>
      <c r="G17" s="59">
        <f>SUM(G13:G16)</f>
        <v>11420535</v>
      </c>
      <c r="H17" s="60">
        <f>SUM(H13:H16)</f>
        <v>0</v>
      </c>
    </row>
    <row r="18" spans="1:8" ht="18.5" thickBot="1">
      <c r="A18" s="49"/>
      <c r="B18" s="41"/>
      <c r="C18" s="41"/>
      <c r="D18" s="41"/>
      <c r="E18" s="41"/>
      <c r="F18" s="41"/>
      <c r="G18" s="41"/>
      <c r="H18" s="50"/>
    </row>
    <row r="19" spans="1:8" ht="18">
      <c r="A19" s="68" t="s">
        <v>100</v>
      </c>
      <c r="B19" s="70"/>
      <c r="C19" s="41"/>
      <c r="D19" s="41"/>
      <c r="E19" s="41"/>
      <c r="F19" s="41"/>
      <c r="G19" s="41"/>
      <c r="H19" s="50"/>
    </row>
    <row r="20" spans="1:14" ht="18">
      <c r="A20" s="18" t="s">
        <v>93</v>
      </c>
      <c r="B20" s="71">
        <f>SUM(1:33!B20)</f>
        <v>1123255</v>
      </c>
      <c r="G20" s="41"/>
      <c r="H20" s="50"/>
      <c r="N20" s="41"/>
    </row>
    <row r="21" spans="1:8" ht="18">
      <c r="A21" s="18" t="s">
        <v>18</v>
      </c>
      <c r="B21" s="72">
        <f>SUM(1:33!B21)</f>
        <v>561500</v>
      </c>
      <c r="D21" s="41"/>
      <c r="E21" s="41"/>
      <c r="F21" s="41"/>
      <c r="G21" s="41"/>
      <c r="H21" s="50"/>
    </row>
    <row r="22" spans="1:8" ht="18.5" thickBot="1">
      <c r="A22" s="23" t="s">
        <v>55</v>
      </c>
      <c r="B22" s="73">
        <f>SUM(1:33!B22)</f>
        <v>346502</v>
      </c>
      <c r="D22" s="41"/>
      <c r="E22" s="41"/>
      <c r="F22" s="41"/>
      <c r="G22" s="41"/>
      <c r="H22" s="50"/>
    </row>
    <row r="23" spans="1:8" ht="18">
      <c r="A23" s="49"/>
      <c r="B23" s="41"/>
      <c r="C23" s="41"/>
      <c r="D23" s="41"/>
      <c r="E23" s="41"/>
      <c r="F23" s="41"/>
      <c r="G23" s="41"/>
      <c r="H23" s="50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spans="1:8" ht="15.75">
      <c r="A27" s="78"/>
      <c r="H27" s="6"/>
    </row>
    <row r="28" spans="1:8" ht="15.75">
      <c r="A28" s="19" t="s">
        <v>54</v>
      </c>
      <c r="H28" s="6"/>
    </row>
    <row r="29" spans="1:8" ht="18">
      <c r="A29" s="5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52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D13:E13 D17:H17 F15 E14 F13 H13 F14 H14 H15"/>
  </ignoredErrors>
  <tableParts>
    <tablePart r:id="rId2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114C-FFAA-45AE-999F-38E9ECD7F57F}">
  <sheetPr>
    <pageSetUpPr fitToPage="1"/>
  </sheetPr>
  <dimension ref="A1:H31"/>
  <sheetViews>
    <sheetView zoomScale="80" zoomScaleNormal="8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2.7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76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33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5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157366</v>
      </c>
      <c r="E13" s="56">
        <v>0</v>
      </c>
      <c r="F13" s="56">
        <v>0</v>
      </c>
      <c r="G13" s="57">
        <f>SUM(Table35791113151719212325272931333537[[#This Row],[PROGRAM BASELINE]:[ONE-TIME ONLY]])</f>
        <v>157366</v>
      </c>
      <c r="H13" s="61">
        <f>Table35791113151719212325272931333537[[#This Row],[TOTAL]]-Table35791113151719212325272931333537[[#This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78635</v>
      </c>
      <c r="E14" s="56">
        <v>0</v>
      </c>
      <c r="F14" s="56">
        <v>0</v>
      </c>
      <c r="G14" s="57">
        <f>SUM(Table35791113151719212325272931333537[[#This Row],[PROGRAM BASELINE]:[ONE-TIME ONLY]])</f>
        <v>78635</v>
      </c>
      <c r="H14" s="61">
        <f>Table35791113151719212325272931333537[[#This Row],[TOTAL]]-Table35791113151719212325272931333537[[#This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128759</v>
      </c>
      <c r="E16" s="56">
        <v>0</v>
      </c>
      <c r="F16" s="56">
        <v>0</v>
      </c>
      <c r="G16" s="57">
        <f>SUM(Table35791113151719212325272931333537[[#This Row],[PROGRAM BASELINE]:[ONE-TIME ONLY]])</f>
        <v>128759</v>
      </c>
      <c r="H16" s="61">
        <f>Table35791113151719212325272931333537[[#This Row],[TOTAL]]-Table35791113151719212325272931333537[[#This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422078</v>
      </c>
      <c r="E17" s="59">
        <f>SUM(E13:E16)</f>
        <v>0</v>
      </c>
      <c r="F17" s="59">
        <f>SUM(F13:F16)</f>
        <v>0</v>
      </c>
      <c r="G17" s="59">
        <f>SUM(G13:G16)</f>
        <v>422078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39307</v>
      </c>
      <c r="C20"/>
      <c r="D20"/>
      <c r="E20"/>
      <c r="F20"/>
      <c r="H20" s="6"/>
    </row>
    <row r="21" spans="1:8" ht="15.75">
      <c r="A21" s="18" t="s">
        <v>18</v>
      </c>
      <c r="B21" s="76">
        <v>19641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G13:G15 H13:H15 E17:F17 D17 G16:G17 H16:H17"/>
  </ignoredErrors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0FD-3B51-4675-8102-C0180D19572F}">
  <sheetPr>
    <pageSetUpPr fitToPage="1"/>
  </sheetPr>
  <dimension ref="A1:H31"/>
  <sheetViews>
    <sheetView zoomScale="80" zoomScaleNormal="80" workbookViewId="0" topLeftCell="A1">
      <selection activeCell="A7" sqref="A7"/>
    </sheetView>
  </sheetViews>
  <sheetFormatPr defaultColWidth="9.00390625" defaultRowHeight="15.75"/>
  <cols>
    <col min="1" max="1" width="60.00390625" style="1" customWidth="1"/>
    <col min="2" max="2" width="23.2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77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34</v>
      </c>
      <c r="E8" s="10"/>
      <c r="F8" s="10"/>
      <c r="G8" s="10"/>
      <c r="H8" s="6"/>
    </row>
    <row r="9" spans="1:8" ht="20">
      <c r="A9" s="21"/>
      <c r="B9" s="10"/>
      <c r="D9" s="10"/>
      <c r="E9" s="10"/>
      <c r="F9" s="10"/>
      <c r="G9" s="10"/>
      <c r="H9" s="28"/>
    </row>
    <row r="10" spans="1:8" ht="20">
      <c r="A10" s="42" t="s">
        <v>65</v>
      </c>
      <c r="B10" s="10"/>
      <c r="C10" s="10"/>
      <c r="D10" s="10"/>
      <c r="E10" s="10"/>
      <c r="F10" s="10"/>
      <c r="G10" s="10"/>
      <c r="H10" s="28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122808</v>
      </c>
      <c r="E13" s="56">
        <v>0</v>
      </c>
      <c r="F13" s="56">
        <v>0</v>
      </c>
      <c r="G13" s="57">
        <f>SUM(Table357911131517192123252729313335[[#This Row],[PROGRAM BASELINE]:[ONE-TIME ONLY]])</f>
        <v>122808</v>
      </c>
      <c r="H13" s="61">
        <f>Table357911131517192123252729313335[[#This Row],[TOTAL]]-Table357911131517192123252729313335[[#This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61413</v>
      </c>
      <c r="E14" s="56">
        <v>0</v>
      </c>
      <c r="F14" s="56">
        <v>0</v>
      </c>
      <c r="G14" s="57">
        <f>SUM(Table357911131517192123252729313335[[#This Row],[PROGRAM BASELINE]:[ONE-TIME ONLY]])</f>
        <v>61413</v>
      </c>
      <c r="H14" s="61">
        <f>Table357911131517192123252729313335[[#This Row],[TOTAL]]-Table357911131517192123252729313335[[#This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80788</v>
      </c>
      <c r="E16" s="56">
        <v>0</v>
      </c>
      <c r="F16" s="56">
        <v>0</v>
      </c>
      <c r="G16" s="57">
        <f>SUM(Table357911131517192123252729313335[[#This Row],[PROGRAM BASELINE]:[ONE-TIME ONLY]])</f>
        <v>80788</v>
      </c>
      <c r="H16" s="61">
        <f>Table357911131517192123252729313335[[#This Row],[TOTAL]]-Table357911131517192123252729313335[[#This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322327</v>
      </c>
      <c r="E17" s="59">
        <f>SUM(E13:E16)</f>
        <v>0</v>
      </c>
      <c r="F17" s="59">
        <f>SUM(F13:F16)</f>
        <v>0</v>
      </c>
      <c r="G17" s="59">
        <f>SUM(G13:G16)</f>
        <v>322327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G18"/>
      <c r="H18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30735</v>
      </c>
      <c r="C20"/>
      <c r="D20"/>
      <c r="E20"/>
      <c r="F20"/>
      <c r="H20" s="6"/>
    </row>
    <row r="21" spans="1:8" ht="15.75">
      <c r="A21" s="18" t="s">
        <v>18</v>
      </c>
      <c r="B21" s="76">
        <v>15370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G13:G15 H13:H15 E17:F17 D17 G16:G17 H16:H17"/>
  </ignoredErrors>
  <tableParts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123D-7DCC-4C73-8F91-81FD0B28E952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0.0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78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35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5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124580</v>
      </c>
      <c r="E13" s="56">
        <v>0</v>
      </c>
      <c r="F13" s="56">
        <v>0</v>
      </c>
      <c r="G13" s="57">
        <f>SUM(Table3579111315171921232527293133[[#This Row],[PROGRAM BASELINE]:[ONE-TIME ONLY]])</f>
        <v>124580</v>
      </c>
      <c r="H13" s="61">
        <f>Table3579111315171921232527293133[[#This Row],[TOTAL]]-Table3579111315171921232527293133[[#This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62296</v>
      </c>
      <c r="E14" s="56">
        <v>0</v>
      </c>
      <c r="F14" s="56">
        <v>0</v>
      </c>
      <c r="G14" s="57">
        <f>SUM(Table3579111315171921232527293133[[#This Row],[PROGRAM BASELINE]:[ONE-TIME ONLY]])</f>
        <v>62296</v>
      </c>
      <c r="H14" s="61">
        <f>Table3579111315171921232527293133[[#This Row],[TOTAL]]-Table3579111315171921232527293133[[#This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84158</v>
      </c>
      <c r="E16" s="56">
        <v>0</v>
      </c>
      <c r="F16" s="56">
        <v>0</v>
      </c>
      <c r="G16" s="57">
        <f>SUM(Table3579111315171921232527293133[[#This Row],[PROGRAM BASELINE]:[ONE-TIME ONLY]])</f>
        <v>84158</v>
      </c>
      <c r="H16" s="61">
        <f>Table3579111315171921232527293133[[#This Row],[TOTAL]]-Table3579111315171921232527293133[[#This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328352</v>
      </c>
      <c r="E17" s="59">
        <f>SUM(E13:E16)</f>
        <v>0</v>
      </c>
      <c r="F17" s="59">
        <f>SUM(F13:F16)</f>
        <v>0</v>
      </c>
      <c r="G17" s="59">
        <f>SUM(G13:G16)</f>
        <v>328352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31134</v>
      </c>
      <c r="C20"/>
      <c r="D20"/>
      <c r="E20"/>
      <c r="F20"/>
      <c r="H20" s="6"/>
    </row>
    <row r="21" spans="1:8" ht="15.75">
      <c r="A21" s="18" t="s">
        <v>18</v>
      </c>
      <c r="B21" s="76">
        <v>15568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54B4-6A8B-41FA-A154-3AD6AEBD7778}">
  <sheetPr>
    <pageSetUpPr fitToPage="1"/>
  </sheetPr>
  <dimension ref="A1:H31"/>
  <sheetViews>
    <sheetView zoomScale="90" zoomScaleNormal="90" workbookViewId="0" topLeftCell="A1">
      <selection activeCell="A7" sqref="A7"/>
    </sheetView>
  </sheetViews>
  <sheetFormatPr defaultColWidth="9.00390625" defaultRowHeight="15.75"/>
  <cols>
    <col min="1" max="1" width="60.00390625" style="1" customWidth="1"/>
    <col min="2" max="2" width="19.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79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36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136609</v>
      </c>
      <c r="E13" s="56">
        <v>0</v>
      </c>
      <c r="F13" s="56">
        <v>0</v>
      </c>
      <c r="G13" s="57">
        <f>SUM(Table35791113151719212325272931[[#This Row],[PROGRAM BASELINE]:[ONE-TIME ONLY]])</f>
        <v>136609</v>
      </c>
      <c r="H13" s="61">
        <f>Table35791113151719212325272931[[#This Row],[TOTAL]]-Table35791113151719212325272931[[#This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68300</v>
      </c>
      <c r="E14" s="56">
        <v>0</v>
      </c>
      <c r="F14" s="56">
        <v>0</v>
      </c>
      <c r="G14" s="57">
        <f>SUM(Table35791113151719212325272931[[#This Row],[PROGRAM BASELINE]:[ONE-TIME ONLY]])</f>
        <v>68300</v>
      </c>
      <c r="H14" s="61">
        <f>Table35791113151719212325272931[[#This Row],[TOTAL]]-Table35791113151719212325272931[[#This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106369</v>
      </c>
      <c r="E16" s="56">
        <v>0</v>
      </c>
      <c r="F16" s="56">
        <v>0</v>
      </c>
      <c r="G16" s="57">
        <f>SUM(Table35791113151719212325272931[[#This Row],[PROGRAM BASELINE]:[ONE-TIME ONLY]])</f>
        <v>106369</v>
      </c>
      <c r="H16" s="61">
        <f>Table35791113151719212325272931[[#This Row],[TOTAL]]-Table35791113151719212325272931[[#This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368596</v>
      </c>
      <c r="E17" s="59">
        <f>SUM(E13:E16)</f>
        <v>0</v>
      </c>
      <c r="F17" s="59">
        <f>SUM(F13:F16)</f>
        <v>0</v>
      </c>
      <c r="G17" s="59">
        <f>SUM(G13:G16)</f>
        <v>368596</v>
      </c>
      <c r="H17" s="63">
        <f>SUM(H13:H16)</f>
        <v>0</v>
      </c>
    </row>
    <row r="18" spans="1:8" ht="16" thickBot="1">
      <c r="A18" s="22"/>
      <c r="B18" s="32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34197</v>
      </c>
      <c r="C20"/>
      <c r="D20"/>
      <c r="E20"/>
      <c r="F20"/>
      <c r="H20" s="6"/>
    </row>
    <row r="21" spans="1:8" ht="15.75">
      <c r="A21" s="18" t="s">
        <v>18</v>
      </c>
      <c r="B21" s="76">
        <v>17097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6C2F-3845-4C4C-B41C-9D1B0A96C15D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2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80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37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126722</v>
      </c>
      <c r="E13" s="56">
        <v>0</v>
      </c>
      <c r="F13" s="56">
        <v>0</v>
      </c>
      <c r="G13" s="57">
        <f>SUM(Table357911131517192123252729[[#This Row],[PROGRAM BASELINE]:[ONE-TIME ONLY]])</f>
        <v>126722</v>
      </c>
      <c r="H13" s="61">
        <f>Table357911131517192123252729[[#This Row],[TOTAL]]-Table357911131517192123252729[[#This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63367</v>
      </c>
      <c r="E14" s="56">
        <v>0</v>
      </c>
      <c r="F14" s="56">
        <v>0</v>
      </c>
      <c r="G14" s="57">
        <f>SUM(Table357911131517192123252729[[#This Row],[PROGRAM BASELINE]:[ONE-TIME ONLY]])</f>
        <v>63367</v>
      </c>
      <c r="H14" s="61">
        <f>Table357911131517192123252729[[#This Row],[TOTAL]]-Table357911131517192123252729[[#This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88235</v>
      </c>
      <c r="E16" s="56">
        <v>0</v>
      </c>
      <c r="F16" s="56">
        <v>0</v>
      </c>
      <c r="G16" s="57">
        <f>SUM(Table357911131517192123252729[[#This Row],[PROGRAM BASELINE]:[ONE-TIME ONLY]])</f>
        <v>88235</v>
      </c>
      <c r="H16" s="61">
        <f>Table357911131517192123252729[[#This Row],[TOTAL]]-Table357911131517192123252729[[#This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335642</v>
      </c>
      <c r="E17" s="59">
        <f>SUM(E13:E16)</f>
        <v>0</v>
      </c>
      <c r="F17" s="59">
        <f>SUM(F13:F16)</f>
        <v>0</v>
      </c>
      <c r="G17" s="59">
        <f>SUM(G13:G16)</f>
        <v>335642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31699</v>
      </c>
      <c r="C20"/>
      <c r="D20"/>
      <c r="E20"/>
      <c r="F20"/>
      <c r="H20" s="6"/>
    </row>
    <row r="21" spans="1:8" ht="15.75">
      <c r="A21" s="18" t="s">
        <v>18</v>
      </c>
      <c r="B21" s="76">
        <v>15851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702E-7972-46EE-89A9-77DFFB41834F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81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38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v>133869</v>
      </c>
      <c r="E13" s="56">
        <v>0</v>
      </c>
      <c r="F13" s="56">
        <v>0</v>
      </c>
      <c r="G13" s="57">
        <f>SUM(Table3579111315171921232527[[#This Row],[PROGRAM BASELINE]:[ONE-TIME ONLY]])</f>
        <v>133869</v>
      </c>
      <c r="H13" s="58">
        <f>Table3579111315171921232527[[#This Row],[TOTAL]]-Table3579111315171921232527[[#This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v>66934</v>
      </c>
      <c r="E14" s="56">
        <v>0</v>
      </c>
      <c r="F14" s="56">
        <v>0</v>
      </c>
      <c r="G14" s="57">
        <f>SUM(Table3579111315171921232527[[#This Row],[PROGRAM BASELINE]:[ONE-TIME ONLY]])</f>
        <v>66934</v>
      </c>
      <c r="H14" s="58">
        <f>Table3579111315171921232527[[#This Row],[TOTAL]]-Table3579111315171921232527[[#This Row],[PROGRAM BASELINE]]</f>
        <v>0</v>
      </c>
    </row>
    <row r="15" spans="1:8" ht="17.5">
      <c r="A15" s="46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SUM(Table3579111315171921232527[[#This Row],[PROGRAM BASELINE]:[ONE-TIME ONLY]])</f>
        <v>57318</v>
      </c>
      <c r="H15" s="58">
        <f>SUM(H11:H14)</f>
        <v>0</v>
      </c>
    </row>
    <row r="16" spans="1:8" ht="17.5">
      <c r="A16" s="47" t="s">
        <v>19</v>
      </c>
      <c r="B16" s="67" t="s">
        <v>99</v>
      </c>
      <c r="C16" s="25" t="s">
        <v>22</v>
      </c>
      <c r="D16" s="62">
        <v>101481</v>
      </c>
      <c r="E16" s="56">
        <v>0</v>
      </c>
      <c r="F16" s="56">
        <v>0</v>
      </c>
      <c r="G16" s="57">
        <f>SUM(Table3579111315171921232527[[#This Row],[PROGRAM BASELINE]:[ONE-TIME ONLY]])</f>
        <v>101481</v>
      </c>
      <c r="H16" s="58">
        <f>Table3579111315171921232527[[#This Row],[TOTAL]]-Table3579111315171921232527[[#This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359602</v>
      </c>
      <c r="E17" s="59">
        <f>SUM(E13:E16)</f>
        <v>0</v>
      </c>
      <c r="F17" s="59">
        <f>SUM(F13:F16)</f>
        <v>0</v>
      </c>
      <c r="G17" s="59">
        <f>SUM(G13:G16)</f>
        <v>359602</v>
      </c>
      <c r="H17" s="60">
        <f>SUM(H13:H16)</f>
        <v>0</v>
      </c>
    </row>
    <row r="18" spans="1:8" ht="16" thickBot="1">
      <c r="A18" s="53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33466</v>
      </c>
      <c r="C20"/>
      <c r="D20"/>
      <c r="E20"/>
      <c r="F20"/>
      <c r="H20" s="6"/>
    </row>
    <row r="21" spans="1:8" ht="15.75">
      <c r="A21" s="18" t="s">
        <v>18</v>
      </c>
      <c r="B21" s="76">
        <v>16733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2"/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1CE1-7973-4CDD-97D5-3F31C2B3B8EE}">
  <sheetPr>
    <pageSetUpPr fitToPage="1"/>
  </sheetPr>
  <dimension ref="A1:H31"/>
  <sheetViews>
    <sheetView zoomScale="90" zoomScaleNormal="90" workbookViewId="0" topLeftCell="A2">
      <selection activeCell="A7" sqref="A7"/>
    </sheetView>
  </sheetViews>
  <sheetFormatPr defaultColWidth="9.00390625" defaultRowHeight="15.75"/>
  <cols>
    <col min="1" max="1" width="60.00390625" style="1" customWidth="1"/>
    <col min="2" max="2" width="20.0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82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62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134852</v>
      </c>
      <c r="E13" s="56">
        <v>0</v>
      </c>
      <c r="F13" s="56">
        <v>0</v>
      </c>
      <c r="G13" s="57">
        <f>SUM(Table35791113151719212325[[#This Row],[PROGRAM BASELINE]:[ONE-TIME ONLY]])</f>
        <v>134852</v>
      </c>
      <c r="H13" s="61">
        <f>Table35791113151719212325[[#This Row],[TOTAL]]-Table35791113151719212325[[#This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67428</v>
      </c>
      <c r="E14" s="56">
        <v>0</v>
      </c>
      <c r="F14" s="56">
        <v>0</v>
      </c>
      <c r="G14" s="57">
        <f>SUM(Table35791113151719212325[[#This Row],[PROGRAM BASELINE]:[ONE-TIME ONLY]])</f>
        <v>67428</v>
      </c>
      <c r="H14" s="61">
        <f>Table35791113151719212325[[#This Row],[TOTAL]]-Table35791113151719212325[[#This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103711</v>
      </c>
      <c r="E16" s="56">
        <v>0</v>
      </c>
      <c r="F16" s="56">
        <v>0</v>
      </c>
      <c r="G16" s="57">
        <f>SUM(Table35791113151719212325[[#This Row],[PROGRAM BASELINE]:[ONE-TIME ONLY]])</f>
        <v>103711</v>
      </c>
      <c r="H16" s="61">
        <f>Table35791113151719212325[[#This Row],[TOTAL]]-Table35791113151719212325[[#This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363309</v>
      </c>
      <c r="E17" s="59">
        <f>SUM(E13:E16)</f>
        <v>0</v>
      </c>
      <c r="F17" s="59">
        <f>SUM(F13:F16)</f>
        <v>0</v>
      </c>
      <c r="G17" s="59">
        <f>SUM(G13:G16)</f>
        <v>363309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33674</v>
      </c>
      <c r="C20"/>
      <c r="D20"/>
      <c r="E20"/>
      <c r="F20"/>
      <c r="H20" s="6"/>
    </row>
    <row r="21" spans="1:8" ht="15.75">
      <c r="A21" s="18" t="s">
        <v>18</v>
      </c>
      <c r="B21" s="76">
        <v>16838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9BB4-CB68-4C50-841D-951FB940F42C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83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63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423553</v>
      </c>
      <c r="E13" s="56">
        <v>0</v>
      </c>
      <c r="F13" s="56">
        <v>0</v>
      </c>
      <c r="G13" s="57">
        <f>SUM(Table357911131517192123[[#This Row],[PROGRAM BASELINE]:[ONE-TIME ONLY]])</f>
        <v>423553</v>
      </c>
      <c r="H13" s="61">
        <f>Table357911131517192123[[#This Row],[TOTAL]]-Table357911131517192123[[#This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211718</v>
      </c>
      <c r="E14" s="56">
        <v>0</v>
      </c>
      <c r="F14" s="56">
        <v>0</v>
      </c>
      <c r="G14" s="57">
        <f>SUM(Table357911131517192123[[#This Row],[PROGRAM BASELINE]:[ONE-TIME ONLY]])</f>
        <v>211718</v>
      </c>
      <c r="H14" s="61">
        <f>Table357911131517192123[[#This Row],[TOTAL]]-Table357911131517192123[[#This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57317</v>
      </c>
      <c r="E15" s="56">
        <v>0</v>
      </c>
      <c r="F15" s="56">
        <v>0</v>
      </c>
      <c r="G15" s="57">
        <f>SUM(Table357911131517192123[[#This Row],[PROGRAM BASELINE]:[ONE-TIME ONLY]])</f>
        <v>57317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270625</v>
      </c>
      <c r="E16" s="56">
        <v>0</v>
      </c>
      <c r="F16" s="56">
        <v>0</v>
      </c>
      <c r="G16" s="57">
        <f>SUM(Table357911131517192123[[#This Row],[PROGRAM BASELINE]:[ONE-TIME ONLY]])</f>
        <v>270625</v>
      </c>
      <c r="H16" s="61">
        <f>Table357911131517192123[[#This Row],[TOTAL]]-Table357911131517192123[[#This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74">
        <f>SUM(D13:D16)</f>
        <v>963213</v>
      </c>
      <c r="E17" s="59">
        <f>SUM(E13:E16)</f>
        <v>0</v>
      </c>
      <c r="F17" s="59">
        <f>SUM(F13:F16)</f>
        <v>0</v>
      </c>
      <c r="G17" s="59">
        <f>SUM(G13:G16)</f>
        <v>963213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105881</v>
      </c>
      <c r="C20"/>
      <c r="D20"/>
      <c r="E20"/>
      <c r="F20"/>
      <c r="H20" s="6"/>
    </row>
    <row r="21" spans="1:8" ht="15.75">
      <c r="A21" s="18" t="s">
        <v>18</v>
      </c>
      <c r="B21" s="76">
        <v>52926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15628-D9AE-438F-B14D-C36F6DF100E2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2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84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39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153796</v>
      </c>
      <c r="E13" s="56">
        <v>0</v>
      </c>
      <c r="F13" s="56">
        <v>0</v>
      </c>
      <c r="G13" s="57">
        <f>SUM(Table3579111315171921[[#This Row],[PROGRAM BASELINE]:[ONE-TIME ONLY]])</f>
        <v>153796</v>
      </c>
      <c r="H13" s="61">
        <f>Table3579111315171921[[#This Row],[TOTAL]]-Table3579111315171921[[#This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76856</v>
      </c>
      <c r="E14" s="56">
        <v>0</v>
      </c>
      <c r="F14" s="56">
        <v>0</v>
      </c>
      <c r="G14" s="57">
        <f>SUM(Table3579111315171921[[#This Row],[PROGRAM BASELINE]:[ONE-TIME ONLY]])</f>
        <v>76856</v>
      </c>
      <c r="H14" s="61">
        <f>Table3579111315171921[[#This Row],[TOTAL]]-Table3579111315171921[[#This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135675</v>
      </c>
      <c r="E16" s="56">
        <v>0</v>
      </c>
      <c r="F16" s="56">
        <v>0</v>
      </c>
      <c r="G16" s="57">
        <f>SUM(Table3579111315171921[[#This Row],[PROGRAM BASELINE]:[ONE-TIME ONLY]])</f>
        <v>135675</v>
      </c>
      <c r="H16" s="61">
        <f>Table3579111315171921[[#This Row],[TOTAL]]-Table3579111315171921[[#This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423645</v>
      </c>
      <c r="E17" s="59">
        <f>SUM(E13:E16)</f>
        <v>0</v>
      </c>
      <c r="F17" s="59">
        <f>SUM(F13:F16)</f>
        <v>0</v>
      </c>
      <c r="G17" s="59">
        <f>SUM(G13:G16)</f>
        <v>423645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38403</v>
      </c>
      <c r="C20"/>
      <c r="D20"/>
      <c r="E20"/>
      <c r="F20"/>
      <c r="H20" s="6"/>
    </row>
    <row r="21" spans="1:8" ht="15.75">
      <c r="A21" s="18" t="s">
        <v>18</v>
      </c>
      <c r="B21" s="76">
        <v>19191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6383-89E7-401F-A5EE-4733EA1AED86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2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85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40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181807</v>
      </c>
      <c r="E13" s="56">
        <v>0</v>
      </c>
      <c r="F13" s="56">
        <v>0</v>
      </c>
      <c r="G13" s="57">
        <f>SUM(Table35791113151719[[#This Row],[PROGRAM BASELINE]:[ONE-TIME ONLY]])</f>
        <v>181807</v>
      </c>
      <c r="H13" s="61">
        <f>Table35791113151719[[#This Row],[TOTAL]]-Table35791113151719[[#This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90858</v>
      </c>
      <c r="E14" s="56">
        <v>0</v>
      </c>
      <c r="F14" s="56">
        <v>0</v>
      </c>
      <c r="G14" s="57">
        <f>SUM(Table35791113151719[[#This Row],[PROGRAM BASELINE]:[ONE-TIME ONLY]])</f>
        <v>90858</v>
      </c>
      <c r="H14" s="61">
        <f>Table35791113151719[[#This Row],[TOTAL]]-Table35791113151719[[#This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154835</v>
      </c>
      <c r="E16" s="56">
        <v>0</v>
      </c>
      <c r="F16" s="56">
        <v>0</v>
      </c>
      <c r="G16" s="57">
        <f>SUM(Table35791113151719[[#This Row],[PROGRAM BASELINE]:[ONE-TIME ONLY]])</f>
        <v>154835</v>
      </c>
      <c r="H16" s="61">
        <f>Table35791113151719[[#This Row],[TOTAL]]-Table35791113151719[[#This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484818</v>
      </c>
      <c r="E17" s="59">
        <f>SUM(E13:E16)</f>
        <v>0</v>
      </c>
      <c r="F17" s="59">
        <f>SUM(F13:F16)</f>
        <v>0</v>
      </c>
      <c r="G17" s="59">
        <f>SUM(G13:G16)</f>
        <v>484818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45287</v>
      </c>
      <c r="C20"/>
      <c r="D20"/>
      <c r="E20"/>
      <c r="F20"/>
      <c r="H20" s="6"/>
    </row>
    <row r="21" spans="1:8" ht="15.75">
      <c r="A21" s="18" t="s">
        <v>18</v>
      </c>
      <c r="B21" s="76">
        <v>22632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9E71-31B4-4ECC-9DF5-09D3D45279F0}">
  <sheetPr>
    <pageSetUpPr fitToPage="1"/>
  </sheetPr>
  <dimension ref="A1:H31"/>
  <sheetViews>
    <sheetView zoomScale="80" zoomScaleNormal="8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2.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67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24</v>
      </c>
      <c r="E8" s="10"/>
      <c r="F8" s="10"/>
      <c r="G8" s="10"/>
      <c r="H8" s="6"/>
    </row>
    <row r="9" spans="1:8" ht="24" customHeight="1">
      <c r="A9" s="21"/>
      <c r="B9" s="10"/>
      <c r="D9" s="33"/>
      <c r="E9" s="10"/>
      <c r="F9" s="10"/>
      <c r="G9" s="10"/>
      <c r="H9" s="28"/>
    </row>
    <row r="10" spans="1:8" ht="23">
      <c r="A10" s="42" t="s">
        <v>65</v>
      </c>
      <c r="B10" s="29"/>
      <c r="C10" s="29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121681</v>
      </c>
      <c r="E13" s="56">
        <v>0</v>
      </c>
      <c r="F13" s="56">
        <v>0</v>
      </c>
      <c r="G13" s="57">
        <f>SUM(Table357911131517192123252729313335373941434547495159[[#This Row],[PROGRAM BASELINE]:[ONE-TIME ONLY]])</f>
        <v>121681</v>
      </c>
      <c r="H13" s="61">
        <f>Table357911131517192123252729313335373941434547495159[[#This Row],[TOTAL]]-Table357911131517192123252729313335373941434547495159[[#This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60849</v>
      </c>
      <c r="E14" s="56">
        <v>0</v>
      </c>
      <c r="F14" s="56">
        <v>0</v>
      </c>
      <c r="G14" s="57">
        <f>SUM(Table357911131517192123252729313335373941434547495159[[#This Row],[PROGRAM BASELINE]:[ONE-TIME ONLY]])</f>
        <v>60849</v>
      </c>
      <c r="H14" s="61">
        <f>Table357911131517192123252729313335373941434547495159[[#This Row],[TOTAL]]-Table357911131517192123252729313335373941434547495159[[#This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SUM(Table357911131517192123252729313335373941434547495159[[#This Row],[PROGRAM BASELINE]:[ONE-TIME ONLY]])</f>
        <v>57318</v>
      </c>
      <c r="H15" s="61">
        <f>SUM(H11:H14)</f>
        <v>0</v>
      </c>
    </row>
    <row r="16" spans="1:8" ht="17.5">
      <c r="A16" s="35" t="s">
        <v>19</v>
      </c>
      <c r="B16" s="67" t="s">
        <v>99</v>
      </c>
      <c r="C16" s="9" t="s">
        <v>22</v>
      </c>
      <c r="D16" s="56">
        <v>78640</v>
      </c>
      <c r="E16" s="56">
        <v>0</v>
      </c>
      <c r="F16" s="56">
        <v>0</v>
      </c>
      <c r="G16" s="57">
        <f>SUM(Table357911131517192123252729313335373941434547495159[[#This Row],[PROGRAM BASELINE]:[ONE-TIME ONLY]])</f>
        <v>78640</v>
      </c>
      <c r="H16" s="61">
        <f>Table357911131517192123252729313335373941434547495159[[#This Row],[TOTAL]]-Table357911131517192123252729313335373941434547495159[[#This Row],[PROGRAM BASELINE]]</f>
        <v>0</v>
      </c>
    </row>
    <row r="17" spans="1:8" ht="18">
      <c r="A17" s="48" t="s">
        <v>66</v>
      </c>
      <c r="B17" s="65" t="s">
        <v>59</v>
      </c>
      <c r="C17" s="79" t="s">
        <v>59</v>
      </c>
      <c r="D17" s="59">
        <f>SUM(D13:D16)</f>
        <v>318488</v>
      </c>
      <c r="E17" s="59">
        <f>SUM(E13:E16)</f>
        <v>0</v>
      </c>
      <c r="F17" s="59">
        <f>SUM(F13:F16)</f>
        <v>0</v>
      </c>
      <c r="G17" s="59">
        <f>SUM(G13:G16)</f>
        <v>318488</v>
      </c>
      <c r="H17" s="63">
        <f>SUM(H13:H16)</f>
        <v>0</v>
      </c>
    </row>
    <row r="18" spans="1:8" ht="16" thickBot="1">
      <c r="A18" s="22"/>
      <c r="B18" s="32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30439</v>
      </c>
      <c r="C20"/>
      <c r="D20"/>
      <c r="E20"/>
      <c r="F20"/>
      <c r="H20" s="6"/>
    </row>
    <row r="21" spans="1:8" ht="15.75">
      <c r="A21" s="18" t="s">
        <v>18</v>
      </c>
      <c r="B21" s="76">
        <v>15222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6:H17 G13:H15"/>
  </ignoredErrors>
  <tableParts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1759-D8EF-4B12-B41C-C39BB1A72513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5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86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41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v>268775</v>
      </c>
      <c r="E13" s="56">
        <v>0</v>
      </c>
      <c r="F13" s="56">
        <v>0</v>
      </c>
      <c r="G13" s="57">
        <f>SUM(Table357911131517[[#This Row],[PROGRAM BASELINE]:[ONE-TIME ONLY]])</f>
        <v>268775</v>
      </c>
      <c r="H13" s="58">
        <f>Table357911131517[[#This Row],[TOTAL]]-Table357911131517[[#This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v>134338</v>
      </c>
      <c r="E14" s="56">
        <v>0</v>
      </c>
      <c r="F14" s="56">
        <v>0</v>
      </c>
      <c r="G14" s="57">
        <f>SUM(Table357911131517[[#This Row],[PROGRAM BASELINE]:[ONE-TIME ONLY]])</f>
        <v>134338</v>
      </c>
      <c r="H14" s="58">
        <f>Table357911131517[[#This Row],[TOTAL]]-Table357911131517[[#This Row],[PROGRAM BASELINE]]</f>
        <v>0</v>
      </c>
    </row>
    <row r="15" spans="1:8" ht="17.5">
      <c r="A15" s="46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SUM(Table357911131517[[#This Row],[PROGRAM BASELINE]:[ONE-TIME ONLY]])</f>
        <v>57318</v>
      </c>
      <c r="H15" s="58">
        <f>SUM(H11:H14)</f>
        <v>0</v>
      </c>
    </row>
    <row r="16" spans="1:8" ht="17.5">
      <c r="A16" s="47" t="s">
        <v>19</v>
      </c>
      <c r="B16" s="67" t="s">
        <v>99</v>
      </c>
      <c r="C16" s="25" t="s">
        <v>22</v>
      </c>
      <c r="D16" s="62">
        <v>181700</v>
      </c>
      <c r="E16" s="56">
        <v>0</v>
      </c>
      <c r="F16" s="56">
        <v>0</v>
      </c>
      <c r="G16" s="57">
        <f>SUM(Table357911131517[[#This Row],[PROGRAM BASELINE]:[ONE-TIME ONLY]])</f>
        <v>181700</v>
      </c>
      <c r="H16" s="58">
        <f>Table357911131517[[#This Row],[TOTAL]]-Table357911131517[[#This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642131</v>
      </c>
      <c r="E17" s="59">
        <f>SUM(E13:E16)</f>
        <v>0</v>
      </c>
      <c r="F17" s="59">
        <f>SUM(F13:F16)</f>
        <v>0</v>
      </c>
      <c r="G17" s="59">
        <f>SUM(G13:G16)</f>
        <v>642131</v>
      </c>
      <c r="H17" s="60">
        <f>SUM(H13:H16)</f>
        <v>0</v>
      </c>
    </row>
    <row r="18" spans="1:8" ht="16" thickBot="1">
      <c r="A18" s="53"/>
      <c r="B18"/>
      <c r="C18"/>
      <c r="D18"/>
      <c r="E18"/>
      <c r="F18"/>
      <c r="G18"/>
      <c r="H18" s="54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66879</v>
      </c>
      <c r="C20"/>
      <c r="D20"/>
      <c r="E20"/>
      <c r="F20"/>
      <c r="G20"/>
      <c r="H20" s="6"/>
    </row>
    <row r="21" spans="1:8" ht="15.75">
      <c r="A21" s="18" t="s">
        <v>18</v>
      </c>
      <c r="B21" s="76">
        <v>33427</v>
      </c>
      <c r="C21"/>
      <c r="D21"/>
      <c r="E21"/>
      <c r="F21"/>
      <c r="G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G22"/>
      <c r="H22" s="6"/>
    </row>
    <row r="23" spans="1:8" ht="15.75">
      <c r="A23" s="22"/>
      <c r="B23"/>
      <c r="C23"/>
      <c r="D23"/>
      <c r="E23"/>
      <c r="F23"/>
      <c r="G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2"/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0547-40BE-426F-AC6E-8F39A79DB1B7}">
  <sheetPr>
    <pageSetUpPr fitToPage="1"/>
  </sheetPr>
  <dimension ref="A1:H31"/>
  <sheetViews>
    <sheetView zoomScale="90" zoomScaleNormal="90" workbookViewId="0" topLeftCell="A1">
      <selection activeCell="A7" sqref="A7"/>
    </sheetView>
  </sheetViews>
  <sheetFormatPr defaultColWidth="9.00390625" defaultRowHeight="15.75"/>
  <cols>
    <col min="1" max="1" width="60.00390625" style="1" customWidth="1"/>
    <col min="2" max="2" width="20.1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87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42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309480</v>
      </c>
      <c r="E13" s="56">
        <v>0</v>
      </c>
      <c r="F13" s="56">
        <v>0</v>
      </c>
      <c r="G13" s="57">
        <f>SUM(Table3579111315[[#This Row],[PROGRAM BASELINE]:[ONE-TIME ONLY]])</f>
        <v>309480</v>
      </c>
      <c r="H13" s="61">
        <f>Table3579111315[[#This Row],[TOTAL]]-Table3579111315[[#This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154677</v>
      </c>
      <c r="E14" s="56">
        <v>0</v>
      </c>
      <c r="F14" s="56">
        <v>0</v>
      </c>
      <c r="G14" s="57">
        <f>SUM(Table3579111315[[#This Row],[PROGRAM BASELINE]:[ONE-TIME ONLY]])</f>
        <v>154677</v>
      </c>
      <c r="H14" s="61">
        <f>Table3579111315[[#This Row],[TOTAL]]-Table3579111315[[#This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57317</v>
      </c>
      <c r="E15" s="56">
        <v>0</v>
      </c>
      <c r="F15" s="56">
        <v>0</v>
      </c>
      <c r="G15" s="57">
        <f>SUM(Table3579111315[[#This Row],[PROGRAM BASELINE]:[ONE-TIME ONLY]])</f>
        <v>57317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192834</v>
      </c>
      <c r="E16" s="56">
        <v>0</v>
      </c>
      <c r="F16" s="56">
        <v>0</v>
      </c>
      <c r="G16" s="57">
        <f>SUM(Table3579111315[[#This Row],[PROGRAM BASELINE]:[ONE-TIME ONLY]])</f>
        <v>192834</v>
      </c>
      <c r="H16" s="61">
        <f>Table3579111315[[#This Row],[TOTAL]]-Table3579111315[[#This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714308</v>
      </c>
      <c r="E17" s="59">
        <f>SUM(E13:E16)</f>
        <v>0</v>
      </c>
      <c r="F17" s="59">
        <f>SUM(F13:F16)</f>
        <v>0</v>
      </c>
      <c r="G17" s="59">
        <f>SUM(G13:G16)</f>
        <v>714308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77279</v>
      </c>
      <c r="C20"/>
      <c r="D20"/>
      <c r="E20"/>
      <c r="F20"/>
      <c r="H20" s="6"/>
    </row>
    <row r="21" spans="1:8" ht="15.75">
      <c r="A21" s="18" t="s">
        <v>18</v>
      </c>
      <c r="B21" s="76">
        <v>38624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/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8955-98BA-490C-9D95-2B3A11659CAF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5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88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43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280281</v>
      </c>
      <c r="E13" s="56">
        <v>0</v>
      </c>
      <c r="F13" s="56">
        <v>0</v>
      </c>
      <c r="G13" s="57">
        <f>SUM(Table35791113[[#This Row],[PROGRAM BASELINE]:[ONE-TIME ONLY]])</f>
        <v>280281</v>
      </c>
      <c r="H13" s="61">
        <f>Table35791113[[#This Row],[TOTAL]]-Table35791113[[#This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140093</v>
      </c>
      <c r="E14" s="56">
        <v>0</v>
      </c>
      <c r="F14" s="56">
        <v>0</v>
      </c>
      <c r="G14" s="57">
        <f>SUM(Table35791113[[#This Row],[PROGRAM BASELINE]:[ONE-TIME ONLY]])</f>
        <v>140093</v>
      </c>
      <c r="H14" s="61">
        <f>Table35791113[[#This Row],[TOTAL]]-Table35791113[[#This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57317</v>
      </c>
      <c r="E15" s="56">
        <v>0</v>
      </c>
      <c r="F15" s="56">
        <v>0</v>
      </c>
      <c r="G15" s="57">
        <f>SUM(Table35791113[[#This Row],[PROGRAM BASELINE]:[ONE-TIME ONLY]])</f>
        <v>57317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189143</v>
      </c>
      <c r="E16" s="56">
        <v>0</v>
      </c>
      <c r="F16" s="56">
        <v>0</v>
      </c>
      <c r="G16" s="57">
        <f>SUM(Table35791113[[#This Row],[PROGRAM BASELINE]:[ONE-TIME ONLY]])</f>
        <v>189143</v>
      </c>
      <c r="H16" s="61">
        <f>Table35791113[[#This Row],[TOTAL]]-Table35791113[[#This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666834</v>
      </c>
      <c r="E17" s="59">
        <f>SUM(E13:E16)</f>
        <v>0</v>
      </c>
      <c r="F17" s="59">
        <f>SUM(F13:F16)</f>
        <v>0</v>
      </c>
      <c r="G17" s="59">
        <f>SUM(G13:G16)</f>
        <v>666834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70066</v>
      </c>
      <c r="C20"/>
      <c r="D20"/>
      <c r="E20"/>
      <c r="F20"/>
      <c r="H20" s="6"/>
    </row>
    <row r="21" spans="1:8" ht="15.75">
      <c r="A21" s="18" t="s">
        <v>18</v>
      </c>
      <c r="B21" s="76">
        <v>35021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/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2"/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6B4F-EA27-479C-BA0E-BDD7D96E939A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0.1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89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58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199823</v>
      </c>
      <c r="E13" s="56">
        <v>0</v>
      </c>
      <c r="F13" s="56">
        <v>0</v>
      </c>
      <c r="G13" s="57">
        <f>SUM(Table357911[[#This Row],[PROGRAM BASELINE]:[ONE-TIME ONLY]])</f>
        <v>199823</v>
      </c>
      <c r="H13" s="61">
        <f>Table357911[[#This Row],[TOTAL]]-Table357911[[#This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99867</v>
      </c>
      <c r="E14" s="56">
        <v>0</v>
      </c>
      <c r="F14" s="56">
        <v>0</v>
      </c>
      <c r="G14" s="57">
        <f>SUM(Table357911[[#This Row],[PROGRAM BASELINE]:[ONE-TIME ONLY]])</f>
        <v>99867</v>
      </c>
      <c r="H14" s="61">
        <f>Table357911[[#This Row],[TOTAL]]-Table357911[[#This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137529</v>
      </c>
      <c r="E16" s="56">
        <v>0</v>
      </c>
      <c r="F16" s="56">
        <v>0</v>
      </c>
      <c r="G16" s="57">
        <f>SUM(Table357911[[#This Row],[PROGRAM BASELINE]:[ONE-TIME ONLY]])</f>
        <v>137529</v>
      </c>
      <c r="H16" s="61">
        <f>Table357911[[#This Row],[TOTAL]]-Table357911[[#This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494537</v>
      </c>
      <c r="E17" s="59">
        <f>SUM(E13:E16)</f>
        <v>0</v>
      </c>
      <c r="F17" s="59">
        <f>SUM(F13:F16)</f>
        <v>0</v>
      </c>
      <c r="G17" s="59">
        <f>SUM(G13:G16)</f>
        <v>494537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50100</v>
      </c>
      <c r="C20"/>
      <c r="D20"/>
      <c r="E20"/>
      <c r="F20"/>
      <c r="H20" s="6"/>
    </row>
    <row r="21" spans="1:8" ht="15.75">
      <c r="A21" s="18" t="s">
        <v>18</v>
      </c>
      <c r="B21" s="76">
        <v>25039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0C6B-0E79-4A7B-8F3F-1E3BE7149A87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0.1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90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44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127310</v>
      </c>
      <c r="E13" s="56">
        <v>0</v>
      </c>
      <c r="F13" s="56">
        <v>0</v>
      </c>
      <c r="G13" s="57">
        <f>SUM(Table3579[[#This Row],[PROGRAM BASELINE]:[ONE-TIME ONLY]])</f>
        <v>127310</v>
      </c>
      <c r="H13" s="61">
        <f>Table3579[[#This Row],[TOTAL]]-Table3579[[#This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63663</v>
      </c>
      <c r="E14" s="56">
        <v>0</v>
      </c>
      <c r="F14" s="56">
        <v>0</v>
      </c>
      <c r="G14" s="57">
        <f>SUM(Table3579[[#This Row],[PROGRAM BASELINE]:[ONE-TIME ONLY]])</f>
        <v>63663</v>
      </c>
      <c r="H14" s="61">
        <f>Table3579[[#This Row],[TOTAL]]-Table3579[[#This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89358</v>
      </c>
      <c r="E16" s="56">
        <v>0</v>
      </c>
      <c r="F16" s="56">
        <v>0</v>
      </c>
      <c r="G16" s="57">
        <f>SUM(Table3579[[#This Row],[PROGRAM BASELINE]:[ONE-TIME ONLY]])</f>
        <v>89358</v>
      </c>
      <c r="H16" s="61">
        <f>Table3579[[#This Row],[TOTAL]]-Table3579[[#This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337649</v>
      </c>
      <c r="E17" s="59">
        <f>SUM(E13:E16)</f>
        <v>0</v>
      </c>
      <c r="F17" s="59">
        <f>SUM(F13:F16)</f>
        <v>0</v>
      </c>
      <c r="G17" s="59">
        <f>SUM(G13:G16)</f>
        <v>337649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31859</v>
      </c>
      <c r="C20"/>
      <c r="D20"/>
      <c r="E20"/>
      <c r="F20"/>
      <c r="H20" s="6"/>
    </row>
    <row r="21" spans="1:8" ht="15.75">
      <c r="A21" s="18" t="s">
        <v>18</v>
      </c>
      <c r="B21" s="76">
        <v>15931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7199-B888-41FE-9F0A-DBB866C13FA9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0.0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91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45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0">
      <c r="A10" s="42" t="s">
        <v>65</v>
      </c>
      <c r="B10" s="10"/>
      <c r="C10" s="10"/>
      <c r="D10" s="10"/>
      <c r="E10" s="10"/>
      <c r="F10" s="10"/>
      <c r="G10" s="10"/>
      <c r="H10" s="28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121940</v>
      </c>
      <c r="E13" s="56">
        <v>0</v>
      </c>
      <c r="F13" s="56">
        <v>0</v>
      </c>
      <c r="G13" s="57">
        <f>SUM(Table357[[#This Row],[PROGRAM BASELINE]:[ONE-TIME ONLY]])</f>
        <v>121940</v>
      </c>
      <c r="H13" s="61">
        <f>Table357[[#This Row],[TOTAL]]-Table357[[#This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60978</v>
      </c>
      <c r="E14" s="56">
        <v>0</v>
      </c>
      <c r="F14" s="56">
        <v>0</v>
      </c>
      <c r="G14" s="57">
        <f>SUM(Table357[[#This Row],[PROGRAM BASELINE]:[ONE-TIME ONLY]])</f>
        <v>60978</v>
      </c>
      <c r="H14" s="61">
        <f>Table357[[#This Row],[TOTAL]]-Table357[[#This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79137</v>
      </c>
      <c r="E16" s="56">
        <v>0</v>
      </c>
      <c r="F16" s="56">
        <v>0</v>
      </c>
      <c r="G16" s="57">
        <f>SUM(Table357[[#This Row],[PROGRAM BASELINE]:[ONE-TIME ONLY]])</f>
        <v>79137</v>
      </c>
      <c r="H16" s="61">
        <f>Table357[[#This Row],[TOTAL]]-Table357[[#This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319373</v>
      </c>
      <c r="E17" s="59">
        <f>SUM(E13:E16)</f>
        <v>0</v>
      </c>
      <c r="F17" s="59">
        <f>SUM(F13:F16)</f>
        <v>0</v>
      </c>
      <c r="G17" s="59">
        <f>SUM(G13:G16)</f>
        <v>319373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30493</v>
      </c>
      <c r="C20"/>
      <c r="D20"/>
      <c r="E20"/>
      <c r="F20"/>
      <c r="H20" s="6"/>
    </row>
    <row r="21" spans="1:8" ht="15.75">
      <c r="A21" s="18" t="s">
        <v>18</v>
      </c>
      <c r="B21" s="76">
        <v>15248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1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7A9D-1F25-416F-A577-4489F145168C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92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46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125189</v>
      </c>
      <c r="E13" s="56">
        <v>0</v>
      </c>
      <c r="F13" s="56">
        <v>0</v>
      </c>
      <c r="G13" s="57">
        <f>SUM(Table35[[#This Row],[PROGRAM BASELINE]:[ONE-TIME ONLY]])</f>
        <v>125189</v>
      </c>
      <c r="H13" s="61">
        <f>Table35[[#This Row],[TOTAL]]-Table35[[#This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62602</v>
      </c>
      <c r="E14" s="56">
        <v>0</v>
      </c>
      <c r="F14" s="56">
        <v>0</v>
      </c>
      <c r="G14" s="57">
        <f>SUM(Table35[[#This Row],[PROGRAM BASELINE]:[ONE-TIME ONLY]])</f>
        <v>62602</v>
      </c>
      <c r="H14" s="61">
        <f>Table35[[#This Row],[TOTAL]]-Table35[[#This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v>53308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85321</v>
      </c>
      <c r="E16" s="56">
        <v>0</v>
      </c>
      <c r="F16" s="56">
        <v>0</v>
      </c>
      <c r="G16" s="57">
        <f>SUM(Table35[[#This Row],[PROGRAM BASELINE]:[ONE-TIME ONLY]])</f>
        <v>85321</v>
      </c>
      <c r="H16" s="61">
        <f>Table35[[#This Row],[TOTAL]]-Table35[[#This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330430</v>
      </c>
      <c r="E17" s="59">
        <f>SUM(E13:E16)</f>
        <v>0</v>
      </c>
      <c r="F17" s="59">
        <f>SUM(F13:F16)</f>
        <v>0</v>
      </c>
      <c r="G17" s="59">
        <f>SUM(G13:G16)</f>
        <v>326420</v>
      </c>
      <c r="H17" s="63">
        <f>SUM(H13:H16)</f>
        <v>0</v>
      </c>
    </row>
    <row r="18" spans="1:8" ht="16" thickBot="1">
      <c r="A18"/>
      <c r="B18"/>
      <c r="C18"/>
      <c r="D18"/>
      <c r="E18"/>
      <c r="F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31293</v>
      </c>
      <c r="C20"/>
      <c r="D20"/>
      <c r="E20"/>
      <c r="F20"/>
      <c r="H20" s="6"/>
    </row>
    <row r="21" spans="1:8" ht="15.75">
      <c r="A21" s="18" t="s">
        <v>18</v>
      </c>
      <c r="B21" s="76">
        <v>15648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2"/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D92-AFE6-4DCA-8A12-7E1B42F5F8A3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69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47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131032</v>
      </c>
      <c r="E13" s="56">
        <v>0</v>
      </c>
      <c r="F13" s="56">
        <v>0</v>
      </c>
      <c r="G13" s="57">
        <f>SUM(Table3555[[#This Row],[PROGRAM BASELINE]:[ONE-TIME ONLY]])</f>
        <v>131032</v>
      </c>
      <c r="H13" s="61">
        <f>Table3555[[#This Row],[TOTAL]]-Table3555[[#This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65521</v>
      </c>
      <c r="E14" s="56">
        <v>0</v>
      </c>
      <c r="F14" s="56">
        <v>0</v>
      </c>
      <c r="G14" s="57">
        <f>SUM(Table3555[[#This Row],[PROGRAM BASELINE]:[ONE-TIME ONLY]])</f>
        <v>65521</v>
      </c>
      <c r="H14" s="61">
        <f>Table3555[[#This Row],[TOTAL]]-Table3555[[#This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SUM(Table3555[[#This Row],[PROGRAM BASELINE]:[ONE-TIME ONLY]])</f>
        <v>57318</v>
      </c>
      <c r="H15" s="61">
        <f>SUM(H11:H14)</f>
        <v>0</v>
      </c>
    </row>
    <row r="16" spans="1:8" ht="17.5">
      <c r="A16" s="35" t="s">
        <v>19</v>
      </c>
      <c r="B16" s="67" t="s">
        <v>99</v>
      </c>
      <c r="C16" s="9" t="s">
        <v>22</v>
      </c>
      <c r="D16" s="56">
        <v>96443</v>
      </c>
      <c r="E16" s="56">
        <v>0</v>
      </c>
      <c r="F16" s="56">
        <v>0</v>
      </c>
      <c r="G16" s="57">
        <f>SUM(Table3555[[#This Row],[PROGRAM BASELINE]:[ONE-TIME ONLY]])</f>
        <v>96443</v>
      </c>
      <c r="H16" s="61">
        <f>Table3555[[#This Row],[TOTAL]]-Table3555[[#This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350314</v>
      </c>
      <c r="E17" s="59">
        <f>SUM(E13:E16)</f>
        <v>0</v>
      </c>
      <c r="F17" s="59">
        <f>SUM(F13:F16)</f>
        <v>0</v>
      </c>
      <c r="G17" s="59">
        <f>SUM(G13:G16)</f>
        <v>350314</v>
      </c>
      <c r="H17" s="59">
        <f>SUM(H13:H16)</f>
        <v>0</v>
      </c>
    </row>
    <row r="18" spans="1:8" ht="16" thickBot="1">
      <c r="A18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32772</v>
      </c>
      <c r="C20"/>
      <c r="D20"/>
      <c r="E20"/>
      <c r="F20"/>
      <c r="G20"/>
      <c r="H20" s="6"/>
    </row>
    <row r="21" spans="1:8" ht="15.75">
      <c r="A21" s="18" t="s">
        <v>18</v>
      </c>
      <c r="B21" s="76">
        <v>16387</v>
      </c>
      <c r="C21"/>
      <c r="D21"/>
      <c r="E21"/>
      <c r="F21"/>
      <c r="G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G22"/>
      <c r="H22" s="6"/>
    </row>
    <row r="23" spans="1:8" ht="15.75">
      <c r="A23" s="22"/>
      <c r="B23"/>
      <c r="C23"/>
      <c r="D23"/>
      <c r="E23"/>
      <c r="F23"/>
      <c r="G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6 H13:H16 D17 G17 H17"/>
  </ignoredError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8476-3035-4BED-979B-CD617F46A4C8}">
  <sheetPr>
    <pageSetUpPr fitToPage="1"/>
  </sheetPr>
  <dimension ref="A1:H31"/>
  <sheetViews>
    <sheetView workbookViewId="0" topLeftCell="A1">
      <selection activeCell="A7" sqref="A7"/>
    </sheetView>
  </sheetViews>
  <sheetFormatPr defaultColWidth="9.00390625" defaultRowHeight="15.75"/>
  <cols>
    <col min="1" max="1" width="60.00390625" style="1" customWidth="1"/>
    <col min="2" max="2" width="18.7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68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28</v>
      </c>
      <c r="E8" s="10"/>
      <c r="F8" s="10"/>
      <c r="G8" s="10"/>
      <c r="H8" s="6"/>
    </row>
    <row r="9" spans="1:8" ht="25">
      <c r="A9" s="21"/>
      <c r="B9" s="10"/>
      <c r="D9" s="33"/>
      <c r="E9" s="10"/>
      <c r="F9" s="10"/>
      <c r="G9" s="10"/>
      <c r="H9" s="28"/>
    </row>
    <row r="10" spans="1:8" ht="23">
      <c r="A10" s="42" t="s">
        <v>65</v>
      </c>
      <c r="B10" s="29"/>
      <c r="C10" s="29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125480</v>
      </c>
      <c r="E13" s="56">
        <v>0</v>
      </c>
      <c r="F13" s="56">
        <v>0</v>
      </c>
      <c r="G13" s="57">
        <f>SUM(Table3579111315171921232527293133353739414345474951[[#This Row],[PROGRAM BASELINE]:[ONE-TIME ONLY]])</f>
        <v>125480</v>
      </c>
      <c r="H13" s="61">
        <f>Table3579111315171921232527293133353739414345474951[[#This Row],[TOTAL]]-Table3579111315171921232527293133353739414345474951[[#This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62748</v>
      </c>
      <c r="E14" s="56">
        <v>0</v>
      </c>
      <c r="F14" s="56">
        <v>0</v>
      </c>
      <c r="G14" s="57">
        <f>SUM(Table3579111315171921232527293133353739414345474951[[#This Row],[PROGRAM BASELINE]:[ONE-TIME ONLY]])</f>
        <v>62748</v>
      </c>
      <c r="H14" s="61">
        <f>Table3579111315171921232527293133353739414345474951[[#This Row],[TOTAL]]-Table3579111315171921232527293133353739414345474951[[#This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SUM(Table3579111315171921232527293133353739414345474951[[#This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85872</v>
      </c>
      <c r="E16" s="56">
        <v>0</v>
      </c>
      <c r="F16" s="56">
        <v>0</v>
      </c>
      <c r="G16" s="57">
        <f>SUM(Table3579111315171921232527293133353739414345474951[[#This Row],[PROGRAM BASELINE]:[ONE-TIME ONLY]])</f>
        <v>85872</v>
      </c>
      <c r="H16" s="61">
        <f>Table3579111315171921232527293133353739414345474951[[#This Row],[TOTAL]]-Table3579111315171921232527293133353739414345474951[[#This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331418</v>
      </c>
      <c r="E17" s="59">
        <f>SUM(E13:E16)</f>
        <v>0</v>
      </c>
      <c r="F17" s="59">
        <f>SUM(F13:F16)</f>
        <v>0</v>
      </c>
      <c r="G17" s="59">
        <f>SUM(G13:G16)</f>
        <v>331418</v>
      </c>
      <c r="H17" s="63">
        <f>SUM(H13:H16)</f>
        <v>0</v>
      </c>
    </row>
    <row r="18" spans="1:8" ht="16" thickBot="1">
      <c r="A18" s="22"/>
      <c r="B18" s="32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31438</v>
      </c>
      <c r="C20"/>
      <c r="D20"/>
      <c r="E20"/>
      <c r="F20"/>
      <c r="H20" s="6"/>
    </row>
    <row r="21" spans="1:8" ht="15.75">
      <c r="A21" s="18" t="s">
        <v>18</v>
      </c>
      <c r="B21" s="76">
        <v>15721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G16:G17 D17 H16:H17"/>
  </ignoredErrors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05FF-EF42-41CF-B67D-DB13AD839F65}">
  <sheetPr>
    <pageSetUpPr fitToPage="1"/>
  </sheetPr>
  <dimension ref="A1:H31"/>
  <sheetViews>
    <sheetView zoomScale="90" zoomScaleNormal="9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19.3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70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25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5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16.5" customHeight="1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125917</v>
      </c>
      <c r="E13" s="56">
        <v>0</v>
      </c>
      <c r="F13" s="56">
        <v>0</v>
      </c>
      <c r="G13" s="57">
        <f>SUM(Table35791113151719212325272931333537394143454749[[#This Row],[PROGRAM BASELINE]:[ONE-TIME ONLY]])</f>
        <v>125917</v>
      </c>
      <c r="H13" s="61">
        <f>Table35791113151719212325272931333537394143454749[[#This Row],[TOTAL]]-Table35791113151719212325272931333537394143454749[[#This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62966</v>
      </c>
      <c r="E14" s="56">
        <v>0</v>
      </c>
      <c r="F14" s="56">
        <v>0</v>
      </c>
      <c r="G14" s="57">
        <f>SUM(Table35791113151719212325272931333537394143454749[[#This Row],[PROGRAM BASELINE]:[ONE-TIME ONLY]])</f>
        <v>62966</v>
      </c>
      <c r="H14" s="61">
        <f>Table35791113151719212325272931333537394143454749[[#This Row],[TOTAL]]-Table35791113151719212325272931333537394143454749[[#This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SUM(Table35791113151719212325272931333537394143454749[[#This Row],[PROGRAM BASELINE]:[ONE-TIME ONLY]])</f>
        <v>57318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86703</v>
      </c>
      <c r="E16" s="56">
        <v>0</v>
      </c>
      <c r="F16" s="56">
        <v>0</v>
      </c>
      <c r="G16" s="57">
        <f>SUM(Table35791113151719212325272931333537394143454749[[#This Row],[PROGRAM BASELINE]:[ONE-TIME ONLY]])</f>
        <v>86703</v>
      </c>
      <c r="H16" s="61">
        <f>Table35791113151719212325272931333537394143454749[[#This Row],[TOTAL]]-Table35791113151719212325272931333537394143454749[[#This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332904</v>
      </c>
      <c r="E17" s="59">
        <f>SUM(E13:E16)</f>
        <v>0</v>
      </c>
      <c r="F17" s="59">
        <f>SUM(F13:F16)</f>
        <v>0</v>
      </c>
      <c r="G17" s="59">
        <f>SUM(G13:G16)</f>
        <v>332904</v>
      </c>
      <c r="H17" s="63">
        <f>SUM(H13:H16)</f>
        <v>0</v>
      </c>
    </row>
    <row r="18" spans="1:8" ht="16" thickBot="1">
      <c r="A18" s="22"/>
      <c r="B18" s="32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31538</v>
      </c>
      <c r="C20"/>
      <c r="D20"/>
      <c r="E20"/>
      <c r="F20"/>
      <c r="H20" s="6"/>
    </row>
    <row r="21" spans="1:8" ht="15.75">
      <c r="A21" s="18" t="s">
        <v>18</v>
      </c>
      <c r="B21" s="76">
        <v>15771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2" r:id="rId3"/>
  <ignoredErrors>
    <ignoredError sqref="E17:F17 G13:G15 H13:H15 D17 G16:G17 H16:H17"/>
  </ignoredErrors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6BE3-5DB5-4ED2-A0BD-C72FA6990036}">
  <sheetPr>
    <pageSetUpPr fitToPage="1"/>
  </sheetPr>
  <dimension ref="A1:H31"/>
  <sheetViews>
    <sheetView zoomScale="79" zoomScaleNormal="79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4.0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71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26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5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34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37" t="s">
        <v>16</v>
      </c>
    </row>
    <row r="13" spans="1:8" ht="17.5">
      <c r="A13" s="35" t="s">
        <v>17</v>
      </c>
      <c r="B13" s="67" t="s">
        <v>98</v>
      </c>
      <c r="C13" s="9" t="s">
        <v>20</v>
      </c>
      <c r="D13" s="56">
        <v>287818</v>
      </c>
      <c r="E13" s="56">
        <v>0</v>
      </c>
      <c r="F13" s="56">
        <v>0</v>
      </c>
      <c r="G13" s="57">
        <f>SUM(Table357911131517192123252729313335373941434547[[#This Row],[PROGRAM BASELINE]:[ONE-TIME ONLY]])</f>
        <v>287818</v>
      </c>
      <c r="H13" s="61">
        <f>Table357911131517192123252729313335373941434547[[#This Row],[TOTAL]]-Table357911131517192123252729313335373941434547[[#This Row],[PROGRAM BASELINE]]</f>
        <v>0</v>
      </c>
    </row>
    <row r="14" spans="1:8" ht="17.5">
      <c r="A14" s="35" t="s">
        <v>18</v>
      </c>
      <c r="B14" s="67" t="s">
        <v>98</v>
      </c>
      <c r="C14" s="9" t="s">
        <v>21</v>
      </c>
      <c r="D14" s="56">
        <v>143865</v>
      </c>
      <c r="E14" s="56">
        <v>0</v>
      </c>
      <c r="F14" s="56">
        <v>0</v>
      </c>
      <c r="G14" s="57">
        <f>SUM(Table357911131517192123252729313335373941434547[[#This Row],[PROGRAM BASELINE]:[ONE-TIME ONLY]])</f>
        <v>143865</v>
      </c>
      <c r="H14" s="61">
        <f>Table357911131517192123252729313335373941434547[[#This Row],[TOTAL]]-Table357911131517192123252729313335373941434547[[#This Row],[PROGRAM BASELINE]]</f>
        <v>0</v>
      </c>
    </row>
    <row r="15" spans="1:8" ht="17.5">
      <c r="A15" s="40" t="s">
        <v>57</v>
      </c>
      <c r="B15" s="67" t="s">
        <v>98</v>
      </c>
      <c r="C15" s="9" t="s">
        <v>56</v>
      </c>
      <c r="D15" s="57">
        <v>57317</v>
      </c>
      <c r="E15" s="56">
        <v>0</v>
      </c>
      <c r="F15" s="56">
        <v>0</v>
      </c>
      <c r="G15" s="57">
        <f>SUM(Table357911131517192123252729313335373941434547[[#This Row],[PROGRAM BASELINE]:[ONE-TIME ONLY]])</f>
        <v>57317</v>
      </c>
      <c r="H15" s="61">
        <f>SUM(H11:H14)</f>
        <v>0</v>
      </c>
    </row>
    <row r="16" spans="1:8" ht="17.5">
      <c r="A16" s="36" t="s">
        <v>19</v>
      </c>
      <c r="B16" s="67" t="s">
        <v>99</v>
      </c>
      <c r="C16" s="25" t="s">
        <v>22</v>
      </c>
      <c r="D16" s="62">
        <v>197500</v>
      </c>
      <c r="E16" s="56">
        <v>0</v>
      </c>
      <c r="F16" s="56">
        <v>0</v>
      </c>
      <c r="G16" s="57">
        <f>SUM(Table357911131517192123252729313335373941434547[[#This Row],[PROGRAM BASELINE]:[ONE-TIME ONLY]])</f>
        <v>197500</v>
      </c>
      <c r="H16" s="61">
        <f>Table357911131517192123252729313335373941434547[[#This Row],[TOTAL]]-Table357911131517192123252729313335373941434547[[#This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686500</v>
      </c>
      <c r="E17" s="59">
        <f>SUM(E13:E16)</f>
        <v>0</v>
      </c>
      <c r="F17" s="59">
        <f>SUM(F13:F16)</f>
        <v>0</v>
      </c>
      <c r="G17" s="59">
        <f>SUM(G13:G16)</f>
        <v>686500</v>
      </c>
      <c r="H17" s="63">
        <f>SUM(H13:H16)</f>
        <v>0</v>
      </c>
    </row>
    <row r="18" spans="1:8" ht="16" thickBot="1">
      <c r="A18" s="22"/>
      <c r="B18" s="32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72120</v>
      </c>
      <c r="C20"/>
      <c r="D20"/>
      <c r="E20"/>
      <c r="F20"/>
      <c r="H20" s="6"/>
    </row>
    <row r="21" spans="1:8" ht="15.75">
      <c r="A21" s="18" t="s">
        <v>18</v>
      </c>
      <c r="B21" s="76">
        <v>36049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BF23-C559-44F7-A6E8-D39D2020E5EE}">
  <sheetPr>
    <pageSetUpPr fitToPage="1"/>
  </sheetPr>
  <dimension ref="A1:H31"/>
  <sheetViews>
    <sheetView zoomScale="80" zoomScaleNormal="80" workbookViewId="0" topLeftCell="A1">
      <selection activeCell="A6" sqref="A6"/>
    </sheetView>
  </sheetViews>
  <sheetFormatPr defaultColWidth="9.00390625" defaultRowHeight="15.75"/>
  <cols>
    <col min="1" max="1" width="60.00390625" style="1" customWidth="1"/>
    <col min="2" max="2" width="22.75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72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29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v>139957</v>
      </c>
      <c r="E13" s="56">
        <v>0</v>
      </c>
      <c r="F13" s="56">
        <v>0</v>
      </c>
      <c r="G13" s="57">
        <f>SUM(Table3579111315171921232527293133353739414345[[#This Row],[PROGRAM BASELINE]:[ONE-TIME ONLY]])</f>
        <v>139957</v>
      </c>
      <c r="H13" s="58">
        <f>Table3579111315171921232527293133353739414345[[#This Row],[TOTAL]]-Table3579111315171921232527293133353739414345[[#This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v>69925</v>
      </c>
      <c r="E14" s="56">
        <v>0</v>
      </c>
      <c r="F14" s="56">
        <v>0</v>
      </c>
      <c r="G14" s="57">
        <f>SUM(Table3579111315171921232527293133353739414345[[#This Row],[PROGRAM BASELINE]:[ONE-TIME ONLY]])</f>
        <v>69925</v>
      </c>
      <c r="H14" s="58">
        <f>Table3579111315171921232527293133353739414345[[#This Row],[TOTAL]]-Table3579111315171921232527293133353739414345[[#This Row],[PROGRAM BASELINE]]</f>
        <v>0</v>
      </c>
    </row>
    <row r="15" spans="1:8" ht="17.5">
      <c r="A15" s="46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SUM(Table3579111315171921232527293133353739414345[[#This Row],[PROGRAM BASELINE]:[ONE-TIME ONLY]])</f>
        <v>57318</v>
      </c>
      <c r="H15" s="58">
        <f>SUM(H11:H14)</f>
        <v>0</v>
      </c>
    </row>
    <row r="16" spans="1:8" ht="17.5">
      <c r="A16" s="47" t="s">
        <v>19</v>
      </c>
      <c r="B16" s="67" t="s">
        <v>99</v>
      </c>
      <c r="C16" s="25" t="s">
        <v>22</v>
      </c>
      <c r="D16" s="62">
        <v>101755</v>
      </c>
      <c r="E16" s="56">
        <v>0</v>
      </c>
      <c r="F16" s="56">
        <v>0</v>
      </c>
      <c r="G16" s="57">
        <f>SUM(Table3579111315171921232527293133353739414345[[#This Row],[PROGRAM BASELINE]:[ONE-TIME ONLY]])</f>
        <v>101755</v>
      </c>
      <c r="H16" s="58">
        <f>Table3579111315171921232527293133353739414345[[#This Row],[TOTAL]]-Table3579111315171921232527293133353739414345[[#This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368955</v>
      </c>
      <c r="E17" s="59">
        <f>SUM(E13:E16)</f>
        <v>0</v>
      </c>
      <c r="F17" s="59">
        <f>SUM(F13:F16)</f>
        <v>0</v>
      </c>
      <c r="G17" s="59">
        <f>SUM(G13:G16)</f>
        <v>368955</v>
      </c>
      <c r="H17" s="60">
        <f>SUM(H13:H16)</f>
        <v>0</v>
      </c>
    </row>
    <row r="18" spans="1:8" ht="16" thickBot="1">
      <c r="A18" s="22"/>
      <c r="B18" s="32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35089</v>
      </c>
      <c r="C20"/>
      <c r="D20"/>
      <c r="E20"/>
      <c r="F20"/>
      <c r="H20" s="6"/>
    </row>
    <row r="21" spans="1:8" ht="15.75">
      <c r="A21" s="18" t="s">
        <v>18</v>
      </c>
      <c r="B21" s="76">
        <v>17531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33DA-C08F-45DF-82BB-63136B938B38}">
  <sheetPr>
    <pageSetUpPr fitToPage="1"/>
  </sheetPr>
  <dimension ref="A1:H31"/>
  <sheetViews>
    <sheetView zoomScale="80" zoomScaleNormal="80" workbookViewId="0" topLeftCell="A1">
      <selection activeCell="A7" sqref="A7"/>
    </sheetView>
  </sheetViews>
  <sheetFormatPr defaultColWidth="9.00390625" defaultRowHeight="15.75"/>
  <cols>
    <col min="1" max="1" width="60.00390625" style="1" customWidth="1"/>
    <col min="2" max="2" width="23.0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73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30</v>
      </c>
      <c r="E8" s="10"/>
      <c r="F8" s="10"/>
      <c r="G8" s="10"/>
      <c r="H8" s="6"/>
    </row>
    <row r="9" spans="1:8" ht="24" customHeight="1">
      <c r="A9" s="21"/>
      <c r="B9" s="10"/>
      <c r="D9" s="10"/>
      <c r="E9" s="10"/>
      <c r="F9" s="10"/>
      <c r="G9" s="10"/>
      <c r="H9" s="28"/>
    </row>
    <row r="10" spans="1:8" ht="25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v>140839</v>
      </c>
      <c r="E13" s="56">
        <v>0</v>
      </c>
      <c r="F13" s="56">
        <v>0</v>
      </c>
      <c r="G13" s="57">
        <f>SUM(Table35791113151719212325272931333537394143[[#This Row],[PROGRAM BASELINE]:[ONE-TIME ONLY]])</f>
        <v>140839</v>
      </c>
      <c r="H13" s="58">
        <f>Table35791113151719212325272931333537394143[[#This Row],[TOTAL]]-Table35791113151719212325272931333537394143[[#This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v>70407</v>
      </c>
      <c r="E14" s="56">
        <v>0</v>
      </c>
      <c r="F14" s="56">
        <v>0</v>
      </c>
      <c r="G14" s="57">
        <f>SUM(Table35791113151719212325272931333537394143[[#This Row],[PROGRAM BASELINE]:[ONE-TIME ONLY]])</f>
        <v>70407</v>
      </c>
      <c r="H14" s="58">
        <f>Table35791113151719212325272931333537394143[[#This Row],[TOTAL]]-Table35791113151719212325272931333537394143[[#This Row],[PROGRAM BASELINE]]</f>
        <v>0</v>
      </c>
    </row>
    <row r="15" spans="1:8" ht="17.5">
      <c r="A15" s="46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SUM(Table35791113151719212325272931333537394143[[#This Row],[PROGRAM BASELINE]:[ONE-TIME ONLY]])</f>
        <v>57318</v>
      </c>
      <c r="H15" s="58">
        <f>SUM(H11:H14)</f>
        <v>0</v>
      </c>
    </row>
    <row r="16" spans="1:8" ht="17.5">
      <c r="A16" s="47" t="s">
        <v>19</v>
      </c>
      <c r="B16" s="67" t="s">
        <v>99</v>
      </c>
      <c r="C16" s="25" t="s">
        <v>22</v>
      </c>
      <c r="D16" s="62">
        <v>113591</v>
      </c>
      <c r="E16" s="56">
        <v>0</v>
      </c>
      <c r="F16" s="56">
        <v>0</v>
      </c>
      <c r="G16" s="57">
        <f>SUM(Table35791113151719212325272931333537394143[[#This Row],[PROGRAM BASELINE]:[ONE-TIME ONLY]])</f>
        <v>113591</v>
      </c>
      <c r="H16" s="58">
        <f>Table35791113151719212325272931333537394143[[#This Row],[TOTAL]]-Table35791113151719212325272931333537394143[[#This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382155</v>
      </c>
      <c r="E17" s="59">
        <f>SUM(E13:E16)</f>
        <v>0</v>
      </c>
      <c r="F17" s="59">
        <f>SUM(F13:F16)</f>
        <v>0</v>
      </c>
      <c r="G17" s="59">
        <f>SUM(G13:G16)</f>
        <v>382155</v>
      </c>
      <c r="H17" s="60">
        <f>SUM(H13:H16)</f>
        <v>0</v>
      </c>
    </row>
    <row r="18" spans="1:8" ht="16" thickBot="1">
      <c r="A18" s="53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35212</v>
      </c>
      <c r="C20"/>
      <c r="D20"/>
      <c r="E20"/>
      <c r="F20"/>
      <c r="G20"/>
      <c r="H20" s="6"/>
    </row>
    <row r="21" spans="1:8" ht="15.75">
      <c r="A21" s="18" t="s">
        <v>18</v>
      </c>
      <c r="B21" s="76">
        <v>17603</v>
      </c>
      <c r="C21"/>
      <c r="D21"/>
      <c r="E21"/>
      <c r="F21"/>
      <c r="G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G22"/>
      <c r="H22" s="6"/>
    </row>
    <row r="23" spans="1:8" ht="15.75">
      <c r="A23" s="22"/>
      <c r="B23"/>
      <c r="C23"/>
      <c r="D23"/>
      <c r="E23"/>
      <c r="F23"/>
      <c r="G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6099-BEF5-4638-A218-C36B1527B413}">
  <sheetPr>
    <pageSetUpPr fitToPage="1"/>
  </sheetPr>
  <dimension ref="A1:H31"/>
  <sheetViews>
    <sheetView zoomScale="80" zoomScaleNormal="80" workbookViewId="0" topLeftCell="A1">
      <selection activeCell="A5" sqref="A5"/>
    </sheetView>
  </sheetViews>
  <sheetFormatPr defaultColWidth="9.00390625" defaultRowHeight="15.75"/>
  <cols>
    <col min="1" max="1" width="60.00390625" style="1" customWidth="1"/>
    <col min="2" max="2" width="23.1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74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31</v>
      </c>
      <c r="E8" s="10"/>
      <c r="F8" s="10"/>
      <c r="G8" s="10"/>
      <c r="H8" s="6"/>
    </row>
    <row r="9" spans="1:8" ht="24" customHeight="1">
      <c r="A9" s="21"/>
      <c r="B9" s="55"/>
      <c r="D9" s="10"/>
      <c r="E9" s="10"/>
      <c r="F9" s="10"/>
      <c r="G9" s="10"/>
      <c r="H9" s="28"/>
    </row>
    <row r="10" spans="1:8" ht="25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v>132669</v>
      </c>
      <c r="E13" s="56">
        <v>0</v>
      </c>
      <c r="F13" s="56">
        <v>0</v>
      </c>
      <c r="G13" s="57">
        <f>SUM(Table357911131517192123252729313335373941[[#This Row],[PROGRAM BASELINE]:[ONE-TIME ONLY]])</f>
        <v>132669</v>
      </c>
      <c r="H13" s="58">
        <f>Table357911131517192123252729313335373941[[#This Row],[TOTAL]]-Table357911131517192123252729313335373941[[#This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v>66325</v>
      </c>
      <c r="E14" s="56">
        <v>0</v>
      </c>
      <c r="F14" s="56">
        <v>0</v>
      </c>
      <c r="G14" s="57">
        <f>SUM(Table357911131517192123252729313335373941[[#This Row],[PROGRAM BASELINE]:[ONE-TIME ONLY]])</f>
        <v>66325</v>
      </c>
      <c r="H14" s="58">
        <f>Table357911131517192123252729313335373941[[#This Row],[TOTAL]]-Table357911131517192123252729313335373941[[#This Row],[PROGRAM BASELINE]]</f>
        <v>0</v>
      </c>
    </row>
    <row r="15" spans="1:8" ht="17.5">
      <c r="A15" s="46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SUM(Table357911131517192123252729313335373941[[#This Row],[PROGRAM BASELINE]:[ONE-TIME ONLY]])</f>
        <v>57318</v>
      </c>
      <c r="H15" s="58">
        <f>SUM(H11:H14)</f>
        <v>0</v>
      </c>
    </row>
    <row r="16" spans="1:8" ht="17.5">
      <c r="A16" s="47" t="s">
        <v>19</v>
      </c>
      <c r="B16" s="67" t="s">
        <v>99</v>
      </c>
      <c r="C16" s="25" t="s">
        <v>22</v>
      </c>
      <c r="D16" s="62">
        <v>98109</v>
      </c>
      <c r="E16" s="56">
        <v>0</v>
      </c>
      <c r="F16" s="56">
        <v>0</v>
      </c>
      <c r="G16" s="57">
        <f>SUM(Table357911131517192123252729313335373941[[#This Row],[PROGRAM BASELINE]:[ONE-TIME ONLY]])</f>
        <v>98109</v>
      </c>
      <c r="H16" s="58">
        <f>Table357911131517192123252729313335373941[[#This Row],[TOTAL]]-Table357911131517192123252729313335373941[[#This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354421</v>
      </c>
      <c r="E17" s="59">
        <f>SUM(E13:E16)</f>
        <v>0</v>
      </c>
      <c r="F17" s="59">
        <f>SUM(F13:F16)</f>
        <v>0</v>
      </c>
      <c r="G17" s="59">
        <f>SUM(G13:G16)</f>
        <v>354421</v>
      </c>
      <c r="H17" s="60">
        <f>SUM(H13:H16)</f>
        <v>0</v>
      </c>
    </row>
    <row r="18" spans="1:8" ht="16" thickBot="1">
      <c r="A18" s="53"/>
      <c r="B18"/>
      <c r="C18"/>
      <c r="D18"/>
      <c r="E18"/>
      <c r="F18"/>
      <c r="G18"/>
      <c r="H18" s="6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33170</v>
      </c>
      <c r="C20"/>
      <c r="D20"/>
      <c r="E20"/>
      <c r="F20"/>
      <c r="H20" s="6"/>
    </row>
    <row r="21" spans="1:8" ht="15.75">
      <c r="A21" s="18" t="s">
        <v>18</v>
      </c>
      <c r="B21" s="76">
        <v>16583</v>
      </c>
      <c r="C21"/>
      <c r="D21"/>
      <c r="E21"/>
      <c r="F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H22" s="6"/>
    </row>
    <row r="23" spans="1:8" ht="15.75">
      <c r="A23" s="22"/>
      <c r="B23"/>
      <c r="C23"/>
      <c r="D23"/>
      <c r="E23"/>
      <c r="F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D844-45E2-400B-BADB-3D56C334FB6A}">
  <sheetPr>
    <pageSetUpPr fitToPage="1"/>
  </sheetPr>
  <dimension ref="A1:H31"/>
  <sheetViews>
    <sheetView zoomScale="90" zoomScaleNormal="90" workbookViewId="0" topLeftCell="A1">
      <selection activeCell="A7" sqref="A7"/>
    </sheetView>
  </sheetViews>
  <sheetFormatPr defaultColWidth="9.00390625" defaultRowHeight="15.75"/>
  <cols>
    <col min="1" max="1" width="60.00390625" style="1" customWidth="1"/>
    <col min="2" max="2" width="20.0039062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4" t="s">
        <v>0</v>
      </c>
      <c r="B1" s="15"/>
      <c r="C1" s="15"/>
      <c r="D1" s="15"/>
      <c r="E1" s="15"/>
      <c r="F1" s="16"/>
      <c r="G1" s="16" t="s">
        <v>4</v>
      </c>
      <c r="H1" s="17" t="s">
        <v>75</v>
      </c>
    </row>
    <row r="2" spans="1:8" ht="15.75">
      <c r="A2" s="18" t="s">
        <v>1</v>
      </c>
      <c r="F2" s="4"/>
      <c r="G2" s="4" t="s">
        <v>2</v>
      </c>
      <c r="H2" s="5">
        <v>45383</v>
      </c>
    </row>
    <row r="3" spans="1:8" ht="15.75">
      <c r="A3" s="18"/>
      <c r="F3" s="4"/>
      <c r="G3" s="4" t="s">
        <v>3</v>
      </c>
      <c r="H3" s="24"/>
    </row>
    <row r="4" spans="1:8" ht="15.75">
      <c r="A4" s="19" t="s">
        <v>61</v>
      </c>
      <c r="H4" s="6"/>
    </row>
    <row r="5" spans="1:8" ht="15.75">
      <c r="A5" s="19"/>
      <c r="G5" s="66" t="s">
        <v>60</v>
      </c>
      <c r="H5" s="6"/>
    </row>
    <row r="6" spans="1:8" ht="20">
      <c r="A6" s="20"/>
      <c r="B6" s="13"/>
      <c r="D6" s="10" t="s">
        <v>5</v>
      </c>
      <c r="E6" s="10"/>
      <c r="F6" s="10"/>
      <c r="G6" s="10"/>
      <c r="H6" s="6"/>
    </row>
    <row r="7" spans="1:8" ht="20">
      <c r="A7" s="21"/>
      <c r="B7" s="10"/>
      <c r="D7" s="10" t="s">
        <v>6</v>
      </c>
      <c r="E7" s="10"/>
      <c r="F7" s="10"/>
      <c r="G7" s="10"/>
      <c r="H7" s="6"/>
    </row>
    <row r="8" spans="1:8" ht="24" customHeight="1">
      <c r="A8" s="21"/>
      <c r="B8" s="10"/>
      <c r="D8" s="33" t="s">
        <v>32</v>
      </c>
      <c r="E8" s="10"/>
      <c r="F8" s="10"/>
      <c r="G8" s="10"/>
      <c r="H8" s="6"/>
    </row>
    <row r="9" spans="1:8" ht="20">
      <c r="A9" s="21"/>
      <c r="B9" s="10"/>
      <c r="C9" s="10"/>
      <c r="D9" s="10"/>
      <c r="E9" s="10"/>
      <c r="F9" s="10"/>
      <c r="G9" s="10"/>
      <c r="H9" s="28"/>
    </row>
    <row r="10" spans="1:8" ht="27" customHeight="1">
      <c r="A10" s="42" t="s">
        <v>65</v>
      </c>
      <c r="B10" s="29"/>
      <c r="C10" s="29"/>
      <c r="D10" s="33"/>
      <c r="E10" s="29"/>
      <c r="F10" s="29"/>
      <c r="G10" s="29"/>
      <c r="H10" s="30"/>
    </row>
    <row r="11" spans="1:8" ht="23">
      <c r="A11" s="42" t="s">
        <v>66</v>
      </c>
      <c r="B11" s="29"/>
      <c r="C11" s="29"/>
      <c r="D11" s="29"/>
      <c r="E11" s="29"/>
      <c r="F11" s="29"/>
      <c r="G11" s="29"/>
      <c r="H11" s="30"/>
    </row>
    <row r="12" spans="1:8" ht="18">
      <c r="A12" s="43" t="s">
        <v>51</v>
      </c>
      <c r="B12" s="26" t="s">
        <v>12</v>
      </c>
      <c r="C12" s="26" t="s">
        <v>11</v>
      </c>
      <c r="D12" s="27" t="s">
        <v>13</v>
      </c>
      <c r="E12" s="26" t="s">
        <v>27</v>
      </c>
      <c r="F12" s="27" t="s">
        <v>14</v>
      </c>
      <c r="G12" s="26" t="s">
        <v>15</v>
      </c>
      <c r="H12" s="44" t="s">
        <v>16</v>
      </c>
    </row>
    <row r="13" spans="1:8" ht="17.5">
      <c r="A13" s="45" t="s">
        <v>17</v>
      </c>
      <c r="B13" s="67" t="s">
        <v>98</v>
      </c>
      <c r="C13" s="9" t="s">
        <v>20</v>
      </c>
      <c r="D13" s="56">
        <v>158847</v>
      </c>
      <c r="E13" s="56">
        <v>0</v>
      </c>
      <c r="F13" s="56">
        <v>0</v>
      </c>
      <c r="G13" s="57">
        <f>SUM(Table3579111315171921232527293133353739[[#This Row],[PROGRAM BASELINE]:[ONE-TIME ONLY]])</f>
        <v>158847</v>
      </c>
      <c r="H13" s="58">
        <f>Table3579111315171921232527293133353739[[#This Row],[TOTAL]]-Table3579111315171921232527293133353739[[#This Row],[PROGRAM BASELINE]]</f>
        <v>0</v>
      </c>
    </row>
    <row r="14" spans="1:8" ht="17.5">
      <c r="A14" s="45" t="s">
        <v>18</v>
      </c>
      <c r="B14" s="67" t="s">
        <v>98</v>
      </c>
      <c r="C14" s="9" t="s">
        <v>21</v>
      </c>
      <c r="D14" s="56">
        <v>79371</v>
      </c>
      <c r="E14" s="56">
        <v>0</v>
      </c>
      <c r="F14" s="56">
        <v>0</v>
      </c>
      <c r="G14" s="57">
        <f>SUM(Table3579111315171921232527293133353739[[#This Row],[PROGRAM BASELINE]:[ONE-TIME ONLY]])</f>
        <v>79371</v>
      </c>
      <c r="H14" s="58">
        <f>Table3579111315171921232527293133353739[[#This Row],[TOTAL]]-Table3579111315171921232527293133353739[[#This Row],[PROGRAM BASELINE]]</f>
        <v>0</v>
      </c>
    </row>
    <row r="15" spans="1:8" ht="17.5">
      <c r="A15" s="46" t="s">
        <v>57</v>
      </c>
      <c r="B15" s="67" t="s">
        <v>98</v>
      </c>
      <c r="C15" s="9" t="s">
        <v>56</v>
      </c>
      <c r="D15" s="57">
        <v>57318</v>
      </c>
      <c r="E15" s="56">
        <v>0</v>
      </c>
      <c r="F15" s="56">
        <v>0</v>
      </c>
      <c r="G15" s="57">
        <f>SUM(Table3579111315171921232527293133353739[[#This Row],[PROGRAM BASELINE]:[ONE-TIME ONLY]])</f>
        <v>57318</v>
      </c>
      <c r="H15" s="58">
        <f>SUM(H11:H14)</f>
        <v>0</v>
      </c>
    </row>
    <row r="16" spans="1:8" ht="17.5">
      <c r="A16" s="47" t="s">
        <v>19</v>
      </c>
      <c r="B16" s="67" t="s">
        <v>99</v>
      </c>
      <c r="C16" s="25" t="s">
        <v>22</v>
      </c>
      <c r="D16" s="62">
        <v>123000</v>
      </c>
      <c r="E16" s="56">
        <v>0</v>
      </c>
      <c r="F16" s="56">
        <v>0</v>
      </c>
      <c r="G16" s="57">
        <f>SUM(Table3579111315171921232527293133353739[[#This Row],[PROGRAM BASELINE]:[ONE-TIME ONLY]])</f>
        <v>123000</v>
      </c>
      <c r="H16" s="58">
        <f>Table3579111315171921232527293133353739[[#This Row],[TOTAL]]-Table3579111315171921232527293133353739[[#This Row],[PROGRAM BASELINE]]</f>
        <v>0</v>
      </c>
    </row>
    <row r="17" spans="1:8" ht="18">
      <c r="A17" s="48" t="s">
        <v>66</v>
      </c>
      <c r="B17" s="64" t="s">
        <v>59</v>
      </c>
      <c r="C17" s="64" t="s">
        <v>59</v>
      </c>
      <c r="D17" s="59">
        <f>SUM(D13:D16)</f>
        <v>418536</v>
      </c>
      <c r="E17" s="59">
        <f>SUM(E13:E16)</f>
        <v>0</v>
      </c>
      <c r="F17" s="59">
        <f>SUM(F13:F16)</f>
        <v>0</v>
      </c>
      <c r="G17" s="59">
        <f>SUM(G13:G16)</f>
        <v>418536</v>
      </c>
      <c r="H17" s="60">
        <f>SUM(H13:H16)</f>
        <v>0</v>
      </c>
    </row>
    <row r="18" spans="1:8" ht="16" thickBot="1">
      <c r="A18" s="53"/>
      <c r="B18"/>
      <c r="C18"/>
      <c r="D18"/>
      <c r="E18"/>
      <c r="F18"/>
      <c r="G18"/>
      <c r="H18" s="54"/>
    </row>
    <row r="19" spans="1:8" ht="18">
      <c r="A19" s="68" t="s">
        <v>100</v>
      </c>
      <c r="B19" s="69"/>
      <c r="H19" s="6"/>
    </row>
    <row r="20" spans="1:8" ht="15.75">
      <c r="A20" s="18" t="s">
        <v>93</v>
      </c>
      <c r="B20" s="76">
        <v>39725</v>
      </c>
      <c r="C20"/>
      <c r="D20"/>
      <c r="E20"/>
      <c r="F20"/>
      <c r="G20"/>
      <c r="H20" s="6"/>
    </row>
    <row r="21" spans="1:8" ht="15.75">
      <c r="A21" s="18" t="s">
        <v>18</v>
      </c>
      <c r="B21" s="76">
        <v>19848</v>
      </c>
      <c r="C21"/>
      <c r="D21"/>
      <c r="E21"/>
      <c r="F21"/>
      <c r="G21"/>
      <c r="H21" s="6"/>
    </row>
    <row r="22" spans="1:8" ht="16" thickBot="1">
      <c r="A22" s="23" t="s">
        <v>55</v>
      </c>
      <c r="B22" s="77">
        <v>13327</v>
      </c>
      <c r="C22"/>
      <c r="D22"/>
      <c r="E22"/>
      <c r="F22"/>
      <c r="G22"/>
      <c r="H22" s="6"/>
    </row>
    <row r="23" spans="1:8" ht="15.75">
      <c r="A23" s="22"/>
      <c r="B23"/>
      <c r="C23"/>
      <c r="D23"/>
      <c r="E23"/>
      <c r="F23"/>
      <c r="G23"/>
      <c r="H23" s="6"/>
    </row>
    <row r="24" spans="1:8" ht="18">
      <c r="A24" s="49"/>
      <c r="B24" s="32" t="s">
        <v>8</v>
      </c>
      <c r="C24" s="1" t="s">
        <v>96</v>
      </c>
      <c r="G24" s="41"/>
      <c r="H24" s="50"/>
    </row>
    <row r="25" spans="1:8" ht="18">
      <c r="A25" s="49"/>
      <c r="B25" s="32" t="s">
        <v>9</v>
      </c>
      <c r="C25" s="1" t="s">
        <v>95</v>
      </c>
      <c r="G25" s="41"/>
      <c r="H25" s="50"/>
    </row>
    <row r="26" spans="1:8" ht="18">
      <c r="A26" s="75"/>
      <c r="B26" s="32" t="s">
        <v>10</v>
      </c>
      <c r="C26" s="1" t="s">
        <v>97</v>
      </c>
      <c r="G26" s="41"/>
      <c r="H26" s="50"/>
    </row>
    <row r="27" ht="15.75">
      <c r="H27" s="6"/>
    </row>
    <row r="28" spans="1:8" ht="15.75">
      <c r="A28" s="19" t="s">
        <v>54</v>
      </c>
      <c r="H28" s="6"/>
    </row>
    <row r="29" spans="1:8" ht="18">
      <c r="A29" s="31" t="s">
        <v>48</v>
      </c>
      <c r="B29" s="11" t="s">
        <v>23</v>
      </c>
      <c r="C29" s="11" t="s">
        <v>11</v>
      </c>
      <c r="D29" s="11" t="s">
        <v>49</v>
      </c>
      <c r="E29" s="12" t="s">
        <v>50</v>
      </c>
      <c r="H29" s="6"/>
    </row>
    <row r="30" spans="1:8" ht="17.5">
      <c r="A30" s="38" t="s">
        <v>52</v>
      </c>
      <c r="B30" s="39">
        <v>92.324</v>
      </c>
      <c r="C30" s="2" t="s">
        <v>22</v>
      </c>
      <c r="D30" s="2" t="s">
        <v>53</v>
      </c>
      <c r="E30" s="3">
        <v>45383</v>
      </c>
      <c r="H30" s="6"/>
    </row>
    <row r="31" spans="1:8" ht="16" thickBot="1">
      <c r="A31" s="23"/>
      <c r="B31" s="7"/>
      <c r="C31" s="7"/>
      <c r="D31" s="7"/>
      <c r="E31" s="7"/>
      <c r="F31" s="7"/>
      <c r="G31" s="7"/>
      <c r="H31" s="8"/>
    </row>
  </sheetData>
  <printOptions/>
  <pageMargins left="0.7" right="0.7" top="0.75" bottom="0.75" header="0.3" footer="0.3"/>
  <pageSetup fitToHeight="1" fitToWidth="1" horizontalDpi="600" verticalDpi="600" orientation="landscape" scale="51" r:id="rId3"/>
  <ignoredErrors>
    <ignoredError sqref="E17:F17 G13:G15 H13:H15 D17 G16:G17 H16:H17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M I l F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D C J R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i U V S K I p H u A 4 A A A A R A A A A E w A c A E Z v c m 1 1 b G F z L 1 N l Y 3 R p b 2 4 x L m 0 g o h g A K K A U A A A A A A A A A A A A A A A A A A A A A A A A A A A A K 0 5 N L s n M z 1 M I h t C G 1 g B Q S w E C L Q A U A A I A C A A w i U V S 7 V 5 + K q I A A A D 1 A A A A E g A A A A A A A A A A A A A A A A A A A A A A Q 2 9 u Z m l n L 1 B h Y 2 t h Z 2 U u e G 1 s U E s B A i 0 A F A A C A A g A M I l F U g / K 6 a u k A A A A 6 Q A A A B M A A A A A A A A A A A A A A A A A 7 g A A A F t D b 2 5 0 Z W 5 0 X 1 R 5 c G V z X S 5 4 b W x Q S w E C L Q A U A A I A C A A w i U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D a W 6 V H 1 r U m p G + 3 R q F Y i Q Q A A A A A C A A A A A A A D Z g A A w A A A A B A A A A D m e I B z u b G j V r Y w Y d h Q o l k g A A A A A A S A A A C g A A A A E A A A A L K + J A e 9 z P J W g 3 w S 3 e W A G O 9 Q A A A A S u t v y w J J T / k M R / l R 9 M Y I s W + 3 o b j 6 G h J n c h V L E z n G t 6 A p W X v F G 2 Y U S Z k J u / D e x o t 1 I Y 3 E 0 j a q K V n c l m d W l V B b + 3 R l E o u m L d R N Q / P t 4 e r J R p s U A A A A h K / p w f H D x 1 E v O 6 B A k 5 m 1 x z 6 T m Z I = < / D a t a M a s h u p > 
</file>

<file path=customXml/itemProps1.xml><?xml version="1.0" encoding="utf-8"?>
<ds:datastoreItem xmlns:ds="http://schemas.openxmlformats.org/officeDocument/2006/customXml" ds:itemID="{56BB9D39-2AA5-4EF3-A7B5-D1657EC55B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Paris, Cyndi@CDA</dc:creator>
  <cp:keywords/>
  <dc:description/>
  <cp:lastModifiedBy>Lopez, Stephanie@CDA</cp:lastModifiedBy>
  <cp:lastPrinted>2022-10-21T02:15:05Z</cp:lastPrinted>
  <dcterms:created xsi:type="dcterms:W3CDTF">2020-12-11T00:27:32Z</dcterms:created>
  <dcterms:modified xsi:type="dcterms:W3CDTF">2023-12-22T16:42:18Z</dcterms:modified>
  <cp:category/>
  <cp:version/>
  <cp:contentType/>
  <cp:contentStatus/>
</cp:coreProperties>
</file>